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/>
  <mc:AlternateContent xmlns:mc="http://schemas.openxmlformats.org/markup-compatibility/2006">
    <mc:Choice Requires="x15">
      <x15ac:absPath xmlns:x15ac="http://schemas.microsoft.com/office/spreadsheetml/2010/11/ac" url="E:\M 秘书处工作\C 财务报告\"/>
    </mc:Choice>
  </mc:AlternateContent>
  <xr:revisionPtr revIDLastSave="0" documentId="13_ncr:1_{CFD1DBC7-C077-425B-ABC3-9C07A4EBFF30}" xr6:coauthVersionLast="47" xr6:coauthVersionMax="47" xr10:uidLastSave="{00000000-0000-0000-0000-000000000000}"/>
  <bookViews>
    <workbookView xWindow="-120" yWindow="-120" windowWidth="24240" windowHeight="13140" firstSheet="1" activeTab="1" xr2:uid="{00000000-000D-0000-FFFF-FFFF00000000}"/>
  </bookViews>
  <sheets>
    <sheet name="备份" sheetId="1" state="hidden" r:id="rId1"/>
    <sheet name="收支表" sheetId="2" r:id="rId2"/>
  </sheets>
  <definedNames>
    <definedName name="_xlnm._FilterDatabase" localSheetId="0" hidden="1">备份!$A$3:$H$88</definedName>
    <definedName name="_xlnm._FilterDatabase" localSheetId="1" hidden="1">收支表!$A$3:$G$91</definedName>
    <definedName name="_xlnm.Print_Titles" localSheetId="0">备份!$1:$3</definedName>
    <definedName name="_xlnm.Print_Titles" localSheetId="1">收支表!$1:$3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1" i="2" l="1"/>
  <c r="E44" i="2"/>
  <c r="E43" i="2"/>
  <c r="E53" i="2"/>
  <c r="E63" i="2"/>
  <c r="E15" i="2"/>
  <c r="E13" i="2"/>
  <c r="E49" i="2"/>
  <c r="E6" i="2"/>
  <c r="E7" i="2"/>
  <c r="E35" i="2"/>
  <c r="E31" i="2"/>
  <c r="E23" i="2"/>
  <c r="E24" i="2"/>
  <c r="E26" i="2"/>
  <c r="E21" i="2"/>
  <c r="E41" i="2"/>
  <c r="E42" i="2" s="1"/>
  <c r="E62" i="2"/>
  <c r="E11" i="2"/>
  <c r="E12" i="2"/>
  <c r="E46" i="2"/>
  <c r="E10" i="2"/>
  <c r="E87" i="2"/>
  <c r="E71" i="2" l="1"/>
  <c r="E17" i="2"/>
  <c r="E40" i="2"/>
  <c r="C42" i="2"/>
  <c r="C7" i="2"/>
  <c r="C10" i="2"/>
  <c r="C17" i="2"/>
  <c r="C40" i="2"/>
  <c r="C11" i="2"/>
  <c r="C71" i="2"/>
  <c r="C88" i="2"/>
  <c r="C90" i="2" s="1"/>
  <c r="E91" i="2" l="1"/>
  <c r="C91" i="2"/>
  <c r="E46" i="1" l="1"/>
  <c r="E55" i="1"/>
  <c r="E58" i="1"/>
  <c r="E84" i="1" l="1"/>
  <c r="E35" i="1"/>
  <c r="E31" i="1"/>
  <c r="E23" i="1"/>
  <c r="E24" i="1"/>
  <c r="E26" i="1"/>
  <c r="E21" i="1"/>
  <c r="E41" i="1"/>
  <c r="E62" i="1"/>
  <c r="E11" i="1"/>
  <c r="E17" i="1" s="1"/>
  <c r="C87" i="1"/>
  <c r="C17" i="1"/>
  <c r="C69" i="1"/>
  <c r="E10" i="1"/>
  <c r="C10" i="1"/>
  <c r="E7" i="1" l="1"/>
  <c r="C7" i="1"/>
  <c r="E40" i="1"/>
  <c r="E69" i="1"/>
  <c r="E42" i="1"/>
  <c r="C40" i="1"/>
  <c r="C42" i="1"/>
  <c r="C88" i="1" l="1"/>
  <c r="C91" i="1" s="1"/>
  <c r="E88" i="1"/>
  <c r="E91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</author>
  </authors>
  <commentList>
    <comment ref="E5" authorId="0" shapeId="0" xr:uid="{68436F7D-3342-4CC4-8587-04B0C3BD8877}">
      <text>
        <r>
          <rPr>
            <b/>
            <sz val="9"/>
            <color indexed="81"/>
            <rFont val="宋体"/>
            <family val="3"/>
            <charset val="134"/>
          </rPr>
          <t>Admin:</t>
        </r>
        <r>
          <rPr>
            <sz val="9"/>
            <color indexed="81"/>
            <rFont val="宋体"/>
            <family val="3"/>
            <charset val="134"/>
          </rPr>
          <t xml:space="preserve">
差3424.28
</t>
        </r>
      </text>
    </comment>
    <comment ref="E25" authorId="0" shapeId="0" xr:uid="{60C8E601-C7D5-4E56-AE91-2F8DFB549430}">
      <text>
        <r>
          <rPr>
            <b/>
            <sz val="9"/>
            <color indexed="81"/>
            <rFont val="宋体"/>
            <family val="3"/>
            <charset val="134"/>
          </rPr>
          <t>Admin:</t>
        </r>
        <r>
          <rPr>
            <sz val="9"/>
            <color indexed="81"/>
            <rFont val="宋体"/>
            <family val="3"/>
            <charset val="134"/>
          </rPr>
          <t xml:space="preserve">
差95</t>
        </r>
      </text>
    </comment>
    <comment ref="C27" authorId="0" shapeId="0" xr:uid="{60AB74E7-EF47-4CB8-B876-F41C5B5EB2B2}">
      <text>
        <r>
          <rPr>
            <b/>
            <sz val="9"/>
            <color indexed="81"/>
            <rFont val="宋体"/>
            <family val="3"/>
            <charset val="134"/>
          </rPr>
          <t>Admin:</t>
        </r>
        <r>
          <rPr>
            <sz val="9"/>
            <color indexed="81"/>
            <rFont val="宋体"/>
            <family val="3"/>
            <charset val="134"/>
          </rPr>
          <t xml:space="preserve">
两者相差18215</t>
        </r>
      </text>
    </comment>
    <comment ref="E31" authorId="0" shapeId="0" xr:uid="{6B23315F-7E2F-46A9-AD36-DCD2BEB2250C}">
      <text>
        <r>
          <rPr>
            <b/>
            <sz val="9"/>
            <color indexed="81"/>
            <rFont val="宋体"/>
            <family val="3"/>
            <charset val="134"/>
          </rPr>
          <t>Admin:</t>
        </r>
        <r>
          <rPr>
            <sz val="9"/>
            <color indexed="81"/>
            <rFont val="宋体"/>
            <family val="3"/>
            <charset val="134"/>
          </rPr>
          <t xml:space="preserve">
差6.10 949.5 爱心兑换券 R202106029</t>
        </r>
      </text>
    </comment>
    <comment ref="E57" authorId="0" shapeId="0" xr:uid="{FC1BB0E6-48F0-4492-B5C5-631D2E90488F}">
      <text>
        <r>
          <rPr>
            <b/>
            <sz val="9"/>
            <color indexed="81"/>
            <rFont val="宋体"/>
            <family val="3"/>
            <charset val="134"/>
          </rPr>
          <t>Admin:</t>
        </r>
        <r>
          <rPr>
            <sz val="9"/>
            <color indexed="81"/>
            <rFont val="宋体"/>
            <family val="3"/>
            <charset val="134"/>
          </rPr>
          <t xml:space="preserve">
多6154.75</t>
        </r>
      </text>
    </comment>
    <comment ref="E60" authorId="0" shapeId="0" xr:uid="{F4B1C34E-964D-4D3B-BDF1-B0D384E5873C}">
      <text>
        <r>
          <rPr>
            <b/>
            <sz val="9"/>
            <color indexed="81"/>
            <rFont val="宋体"/>
            <family val="3"/>
            <charset val="134"/>
          </rPr>
          <t>Admin:差9000</t>
        </r>
      </text>
    </comment>
    <comment ref="E61" authorId="0" shapeId="0" xr:uid="{8C2E39B1-4183-480B-BEA0-196B1AB3C567}">
      <text>
        <r>
          <rPr>
            <b/>
            <sz val="9"/>
            <color indexed="81"/>
            <rFont val="宋体"/>
            <family val="3"/>
            <charset val="134"/>
          </rPr>
          <t>Admin:</t>
        </r>
        <r>
          <rPr>
            <sz val="9"/>
            <color indexed="81"/>
            <rFont val="宋体"/>
            <family val="3"/>
            <charset val="134"/>
          </rPr>
          <t xml:space="preserve">
少3000
</t>
        </r>
      </text>
    </comment>
    <comment ref="E65" authorId="0" shapeId="0" xr:uid="{322AD3C9-C8CE-463F-92E0-8F0626FE03B2}">
      <text>
        <r>
          <rPr>
            <b/>
            <sz val="9"/>
            <color indexed="81"/>
            <rFont val="宋体"/>
            <family val="3"/>
            <charset val="134"/>
          </rPr>
          <t>Admin:</t>
        </r>
        <r>
          <rPr>
            <sz val="9"/>
            <color indexed="81"/>
            <rFont val="宋体"/>
            <family val="3"/>
            <charset val="134"/>
          </rPr>
          <t xml:space="preserve">
少1300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</author>
  </authors>
  <commentList>
    <comment ref="D83" authorId="0" shapeId="0" xr:uid="{CAC8E2C6-4451-43B0-ACC2-9AB16D905CCA}">
      <text>
        <r>
          <rPr>
            <b/>
            <sz val="9"/>
            <color indexed="81"/>
            <rFont val="宋体"/>
            <family val="3"/>
            <charset val="134"/>
          </rPr>
          <t>Admin:</t>
        </r>
        <r>
          <rPr>
            <sz val="9"/>
            <color indexed="81"/>
            <rFont val="宋体"/>
            <family val="3"/>
            <charset val="134"/>
          </rPr>
          <t xml:space="preserve">
固定资产28080 出颤仪</t>
        </r>
      </text>
    </comment>
    <comment ref="A89" authorId="0" shapeId="0" xr:uid="{36421302-0F12-4208-BD68-CB7D54B4662D}">
      <text>
        <r>
          <rPr>
            <b/>
            <sz val="9"/>
            <color indexed="81"/>
            <rFont val="宋体"/>
            <family val="3"/>
            <charset val="134"/>
          </rPr>
          <t>Admin:</t>
        </r>
        <r>
          <rPr>
            <sz val="9"/>
            <color indexed="81"/>
            <rFont val="宋体"/>
            <family val="3"/>
            <charset val="134"/>
          </rPr>
          <t xml:space="preserve">
增值税收入</t>
        </r>
      </text>
    </comment>
  </commentList>
</comments>
</file>

<file path=xl/sharedStrings.xml><?xml version="1.0" encoding="utf-8"?>
<sst xmlns="http://schemas.openxmlformats.org/spreadsheetml/2006/main" count="332" uniqueCount="178">
  <si>
    <t>单位：元</t>
  </si>
  <si>
    <t>项目</t>
  </si>
  <si>
    <t>收入明细</t>
  </si>
  <si>
    <t>收入</t>
  </si>
  <si>
    <t>支出明细</t>
  </si>
  <si>
    <t>支出</t>
  </si>
  <si>
    <t>助医</t>
  </si>
  <si>
    <t>小计</t>
  </si>
  <si>
    <t>助学</t>
  </si>
  <si>
    <t>冠名基金</t>
  </si>
  <si>
    <t>弥陀慈善基金</t>
  </si>
  <si>
    <t>学子互助基金</t>
  </si>
  <si>
    <t>然梅慈善基金</t>
  </si>
  <si>
    <t>颐养基金</t>
  </si>
  <si>
    <t>秘书处日常运作经费</t>
  </si>
  <si>
    <t>宣传费</t>
  </si>
  <si>
    <t>住房公积金</t>
  </si>
  <si>
    <t>利息收入</t>
  </si>
  <si>
    <t>合计</t>
  </si>
  <si>
    <t>勒流街道教育发展基金</t>
  </si>
  <si>
    <t>东菱凯琴集团慈善基金</t>
  </si>
  <si>
    <t>清源福利基金</t>
  </si>
  <si>
    <t>东泰慈善基金</t>
  </si>
  <si>
    <t>勒流文化体育旅游发展基金</t>
  </si>
  <si>
    <t>小计</t>
    <phoneticPr fontId="2" type="noConversion"/>
  </si>
  <si>
    <t>捐助肾病患者</t>
    <phoneticPr fontId="2" type="noConversion"/>
  </si>
  <si>
    <t>扶贫专户</t>
    <phoneticPr fontId="2" type="noConversion"/>
  </si>
  <si>
    <t>扶贫专户630筹款</t>
    <phoneticPr fontId="2" type="noConversion"/>
  </si>
  <si>
    <t>两新党组织慈善基金</t>
  </si>
  <si>
    <t>专项</t>
    <phoneticPr fontId="2" type="noConversion"/>
  </si>
  <si>
    <t>睿泽慈善基金</t>
  </si>
  <si>
    <t>区慈善会助学（区拔）</t>
    <phoneticPr fontId="2" type="noConversion"/>
  </si>
  <si>
    <t>勒流镇街道在读优秀学生进行及优秀教师奖励，教育基础设施建设支出</t>
  </si>
  <si>
    <t>展翅基金</t>
    <phoneticPr fontId="2" type="noConversion"/>
  </si>
  <si>
    <t>困难家庭救助</t>
    <phoneticPr fontId="2" type="noConversion"/>
  </si>
  <si>
    <t>--</t>
    <phoneticPr fontId="2" type="noConversion"/>
  </si>
  <si>
    <t>金马慈善基金</t>
  </si>
  <si>
    <t>庞氏慈善基金</t>
  </si>
  <si>
    <t>圣英慈善基金</t>
  </si>
  <si>
    <t>豪聪欣燃亮基金</t>
  </si>
  <si>
    <t>雷州农村危房改造-杨小英、凉山州美姑县扶贫项目、墨脱县产业发展和民生帮扶</t>
    <phoneticPr fontId="2" type="noConversion"/>
  </si>
  <si>
    <t>志愿者活动经费</t>
    <phoneticPr fontId="2" type="noConversion"/>
  </si>
  <si>
    <t>顺德慈善会*惠妍教育助学基金服务助学资金（青苗筑梦）</t>
  </si>
  <si>
    <t>植善计划</t>
  </si>
  <si>
    <t>危重病困难儿童医疗救助</t>
    <phoneticPr fontId="2" type="noConversion"/>
  </si>
  <si>
    <t>助学（240人次）</t>
    <phoneticPr fontId="2" type="noConversion"/>
  </si>
  <si>
    <t>安心善居首期合同款及受助（房屋修缮及厕所维修）人次*人</t>
    <phoneticPr fontId="2" type="noConversion"/>
  </si>
  <si>
    <t>服务费、饭堂费用、其他费用</t>
    <phoneticPr fontId="2" type="noConversion"/>
  </si>
  <si>
    <t>利息合计</t>
    <phoneticPr fontId="2" type="noConversion"/>
  </si>
  <si>
    <t>顺德区勒流长者综合服务中心场地设施改造提升</t>
    <phoneticPr fontId="2" type="noConversion"/>
  </si>
  <si>
    <t>“肾曦”之光2.0</t>
    <phoneticPr fontId="2" type="noConversion"/>
  </si>
  <si>
    <t>小计</t>
    <phoneticPr fontId="2" type="noConversion"/>
  </si>
  <si>
    <t>勒流慈善会2021年度财务收支情况</t>
    <phoneticPr fontId="2" type="noConversion"/>
  </si>
  <si>
    <t>物资捐赠（广迪鞋厂、王老吉）</t>
    <phoneticPr fontId="2" type="noConversion"/>
  </si>
  <si>
    <t>爱心礼包捐款</t>
    <phoneticPr fontId="2" type="noConversion"/>
  </si>
  <si>
    <t>热心人士助学</t>
    <phoneticPr fontId="2" type="noConversion"/>
  </si>
  <si>
    <t>圆梦行动资助</t>
    <phoneticPr fontId="2" type="noConversion"/>
  </si>
  <si>
    <t>勒流总商会慈善基金</t>
    <phoneticPr fontId="2" type="noConversion"/>
  </si>
  <si>
    <t>勒流长综乐善爱心饭堂（德胜基金）</t>
    <phoneticPr fontId="2" type="noConversion"/>
  </si>
  <si>
    <t>其他项目</t>
    <phoneticPr fontId="2" type="noConversion"/>
  </si>
  <si>
    <t>安心善居“一事一议”</t>
  </si>
  <si>
    <t>安心善居，善居公益</t>
    <phoneticPr fontId="2" type="noConversion"/>
  </si>
  <si>
    <t>和的爱心基金项目（勒流慈善综合体）</t>
    <phoneticPr fontId="2" type="noConversion"/>
  </si>
  <si>
    <t>观影项目（区拔）</t>
    <phoneticPr fontId="2" type="noConversion"/>
  </si>
  <si>
    <t>顺德慈善会*惠妍教育助学基金服务助学资金（青苗学堂）</t>
    <phoneticPr fontId="2" type="noConversion"/>
  </si>
  <si>
    <t>青苗互助计划-勒流天天向上项目</t>
    <phoneticPr fontId="2" type="noConversion"/>
  </si>
  <si>
    <t>惠妍公益讲堂-勒流益起尚学堂项目</t>
    <phoneticPr fontId="2" type="noConversion"/>
  </si>
  <si>
    <t>2018年“99公益日”</t>
    <phoneticPr fontId="2" type="noConversion"/>
  </si>
  <si>
    <t>高仕达慈善基金</t>
    <phoneticPr fontId="2" type="noConversion"/>
  </si>
  <si>
    <t>巴富德慈善基金</t>
    <phoneticPr fontId="2" type="noConversion"/>
  </si>
  <si>
    <t>青企博施会慈善基金</t>
    <phoneticPr fontId="2" type="noConversion"/>
  </si>
  <si>
    <t>科高（礼）慈善基金</t>
    <phoneticPr fontId="2" type="noConversion"/>
  </si>
  <si>
    <t>安居亮工程</t>
    <phoneticPr fontId="2" type="noConversion"/>
  </si>
  <si>
    <t>勒流医院购买救护车</t>
    <phoneticPr fontId="2" type="noConversion"/>
  </si>
  <si>
    <t>其他</t>
    <phoneticPr fontId="2" type="noConversion"/>
  </si>
  <si>
    <t>增值税收入</t>
    <phoneticPr fontId="2" type="noConversion"/>
  </si>
  <si>
    <t>计提捐赠管理费</t>
    <phoneticPr fontId="2" type="noConversion"/>
  </si>
  <si>
    <t>困难家庭房屋修缮改造项目</t>
    <phoneticPr fontId="2" type="noConversion"/>
  </si>
  <si>
    <t>协助同行、爱心传递</t>
    <phoneticPr fontId="2" type="noConversion"/>
  </si>
  <si>
    <t>诚心伴你行</t>
    <phoneticPr fontId="2" type="noConversion"/>
  </si>
  <si>
    <t>长者综合服务中心服务费</t>
    <phoneticPr fontId="2" type="noConversion"/>
  </si>
  <si>
    <t>携手慈善，情暖万家</t>
    <phoneticPr fontId="2" type="noConversion"/>
  </si>
  <si>
    <t>安心善居项目</t>
    <phoneticPr fontId="2" type="noConversion"/>
  </si>
  <si>
    <t>观影项目、惠妍1.3.服务助学项目宣传发动经费</t>
    <phoneticPr fontId="2" type="noConversion"/>
  </si>
  <si>
    <t>工资及补贴</t>
    <phoneticPr fontId="2" type="noConversion"/>
  </si>
  <si>
    <t>社保费</t>
    <phoneticPr fontId="2" type="noConversion"/>
  </si>
  <si>
    <t>办公费</t>
    <phoneticPr fontId="2" type="noConversion"/>
  </si>
  <si>
    <t>水电费</t>
    <phoneticPr fontId="2" type="noConversion"/>
  </si>
  <si>
    <t>邮电费</t>
    <phoneticPr fontId="2" type="noConversion"/>
  </si>
  <si>
    <t>公务接待费</t>
    <phoneticPr fontId="2" type="noConversion"/>
  </si>
  <si>
    <t>税金及附加费用</t>
  </si>
  <si>
    <t>其他管理费</t>
  </si>
  <si>
    <t>交通费</t>
  </si>
  <si>
    <t>培训费</t>
  </si>
  <si>
    <t>大晚爱心小铺装修改造</t>
  </si>
  <si>
    <t>5A服务费</t>
  </si>
  <si>
    <t>2021年01月01日-2021年11月30日</t>
    <phoneticPr fontId="2" type="noConversion"/>
  </si>
  <si>
    <t>夏日送清凉</t>
    <phoneticPr fontId="2" type="noConversion"/>
  </si>
  <si>
    <t>“致敬逆行者”慰问活动-防疫一线工作人员</t>
    <phoneticPr fontId="2" type="noConversion"/>
  </si>
  <si>
    <t>开展敬老活动“茶聚品生活·畅谈赏金秋”</t>
    <phoneticPr fontId="2" type="noConversion"/>
  </si>
  <si>
    <t>助学258人次</t>
    <phoneticPr fontId="2" type="noConversion"/>
  </si>
  <si>
    <t>2021年百里芳华徒步体验活动、勒流街道消防车</t>
    <phoneticPr fontId="2" type="noConversion"/>
  </si>
  <si>
    <t>资助助学-康*如</t>
    <phoneticPr fontId="2" type="noConversion"/>
  </si>
  <si>
    <t>慰问困难党员及圆梦行动57人次、</t>
    <phoneticPr fontId="2" type="noConversion"/>
  </si>
  <si>
    <t>勒流长者综合服务中心服务费、饭堂服务费、长综除四害、电梯维护费等</t>
    <phoneticPr fontId="2" type="noConversion"/>
  </si>
  <si>
    <t>资助困难外来人员丧葬费2人、资助困难儿童3人</t>
    <phoneticPr fontId="2" type="noConversion"/>
  </si>
  <si>
    <t>奖教奖学及6个村居敬老活动</t>
    <phoneticPr fontId="2" type="noConversion"/>
  </si>
  <si>
    <t>清源敬老节活动饮料、长者利是、餐费等</t>
    <phoneticPr fontId="2" type="noConversion"/>
  </si>
  <si>
    <t>2021年“爱心送暖 迎新春”活动-环卫工人春节礼包</t>
    <phoneticPr fontId="2" type="noConversion"/>
  </si>
  <si>
    <t>“百里芳华·美丽顺德”2021年勒流乡村文化展启动仪式暨乡村民谣之夜及“寻美乡村品味勒流”2021年勒流乡村美食文旅周</t>
    <phoneticPr fontId="2" type="noConversion"/>
  </si>
  <si>
    <t>危重病儿童救助4人</t>
    <phoneticPr fontId="2" type="noConversion"/>
  </si>
  <si>
    <t>公益大卖场费用、超市困难学员2人次，学员餐补</t>
    <phoneticPr fontId="2" type="noConversion"/>
  </si>
  <si>
    <t>“致敬逆行者”慰问活动-防疫一线工作人员、2021年“爱心送暖 迎新春”活动-环卫工人春节礼包</t>
    <phoneticPr fontId="2" type="noConversion"/>
  </si>
  <si>
    <t>开支青少年活动基地费用及关爱心理问题青少年</t>
    <phoneticPr fontId="2" type="noConversion"/>
  </si>
  <si>
    <t>资助困难儿童3人次</t>
    <phoneticPr fontId="2" type="noConversion"/>
  </si>
  <si>
    <t>青少年活动基地开幕式、残疾人运动会、圆梦行动</t>
    <phoneticPr fontId="2" type="noConversion"/>
  </si>
  <si>
    <t>勒北小学奖教奖学</t>
    <phoneticPr fontId="2" type="noConversion"/>
  </si>
  <si>
    <t>低保核查</t>
    <phoneticPr fontId="2" type="noConversion"/>
  </si>
  <si>
    <t xml:space="preserve">跆拳有道兴趣小组学子费用 </t>
    <phoneticPr fontId="2" type="noConversion"/>
  </si>
  <si>
    <t>众涌村余款</t>
    <phoneticPr fontId="2" type="noConversion"/>
  </si>
  <si>
    <t>99公益日</t>
    <phoneticPr fontId="2" type="noConversion"/>
  </si>
  <si>
    <t>德康园爱心饭堂</t>
    <phoneticPr fontId="2" type="noConversion"/>
  </si>
  <si>
    <t>肾病患者医疗帮扶2233人次、租车费</t>
    <phoneticPr fontId="2" type="noConversion"/>
  </si>
  <si>
    <t>房屋修缮4人次</t>
    <phoneticPr fontId="2" type="noConversion"/>
  </si>
  <si>
    <t>爱心兑换劵</t>
    <phoneticPr fontId="2" type="noConversion"/>
  </si>
  <si>
    <t>中秋爱心礼包（区拔）</t>
    <phoneticPr fontId="2" type="noConversion"/>
  </si>
  <si>
    <t>支出呢？</t>
    <phoneticPr fontId="2" type="noConversion"/>
  </si>
  <si>
    <t>差异</t>
    <phoneticPr fontId="2" type="noConversion"/>
  </si>
  <si>
    <t>支3424.29</t>
    <phoneticPr fontId="2" type="noConversion"/>
  </si>
  <si>
    <t>支95</t>
    <phoneticPr fontId="2" type="noConversion"/>
  </si>
  <si>
    <t>收支18215</t>
    <phoneticPr fontId="2" type="noConversion"/>
  </si>
  <si>
    <t>差距大</t>
    <phoneticPr fontId="2" type="noConversion"/>
  </si>
  <si>
    <t>支6154.75</t>
    <phoneticPr fontId="2" type="noConversion"/>
  </si>
  <si>
    <t>支9000</t>
    <phoneticPr fontId="2" type="noConversion"/>
  </si>
  <si>
    <t>支少3000</t>
    <phoneticPr fontId="2" type="noConversion"/>
  </si>
  <si>
    <t>支少1300</t>
    <phoneticPr fontId="2" type="noConversion"/>
  </si>
  <si>
    <t>青少年心理辅导</t>
    <phoneticPr fontId="2" type="noConversion"/>
  </si>
  <si>
    <t>众涌村植善计划余款</t>
    <phoneticPr fontId="2" type="noConversion"/>
  </si>
  <si>
    <t>固定资产折旧</t>
    <phoneticPr fontId="12" type="noConversion"/>
  </si>
  <si>
    <t>困难家庭救助（含2人次住院费用）</t>
    <phoneticPr fontId="2" type="noConversion"/>
  </si>
  <si>
    <t>青苗守护计划-勒流心心相伴</t>
  </si>
  <si>
    <t>定向佛山市顺德区勒流中学教育发展基金会</t>
    <phoneticPr fontId="12" type="noConversion"/>
  </si>
  <si>
    <t>肾病患者医疗帮扶2462人次、租车费</t>
    <phoneticPr fontId="2" type="noConversion"/>
  </si>
  <si>
    <t>安心善居·善居公益</t>
    <phoneticPr fontId="2" type="noConversion"/>
  </si>
  <si>
    <t>台江县、大家村定点扶贫，雷州村危房改造2人次</t>
    <phoneticPr fontId="2" type="noConversion"/>
  </si>
  <si>
    <t>安居亮工程1户-叶*燕</t>
    <phoneticPr fontId="2" type="noConversion"/>
  </si>
  <si>
    <t>项目人员工资、办公费等</t>
    <phoneticPr fontId="2" type="noConversion"/>
  </si>
  <si>
    <t>东菱凯琴集团慈善基金</t>
    <phoneticPr fontId="12" type="noConversion"/>
  </si>
  <si>
    <t>慰问困难党员及圆梦行动57人次</t>
    <phoneticPr fontId="2" type="noConversion"/>
  </si>
  <si>
    <t>寄山区学校学生物资及邮费、夏日送清凉活动</t>
    <phoneticPr fontId="2" type="noConversion"/>
  </si>
  <si>
    <t>爱心礼包</t>
    <phoneticPr fontId="2" type="noConversion"/>
  </si>
  <si>
    <t>跆拳有道兴趣小组学子费用、义工团体保险</t>
    <phoneticPr fontId="2" type="noConversion"/>
  </si>
  <si>
    <t>夏日送清凉活动费用</t>
    <phoneticPr fontId="2" type="noConversion"/>
  </si>
  <si>
    <t>2019年“德力展翅”辅助就业培训计划</t>
    <phoneticPr fontId="2" type="noConversion"/>
  </si>
  <si>
    <t>“肾曦”之光1.0 （尾款）</t>
    <phoneticPr fontId="2" type="noConversion"/>
  </si>
  <si>
    <t>中秋爱心礼包派送活动</t>
    <phoneticPr fontId="12" type="noConversion"/>
  </si>
  <si>
    <t>安心善居重建</t>
    <phoneticPr fontId="12" type="noConversion"/>
  </si>
  <si>
    <t>困难家庭房屋修缮21户</t>
    <phoneticPr fontId="12" type="noConversion"/>
  </si>
  <si>
    <t>2021年01月01日-2021年12月31日</t>
    <phoneticPr fontId="2" type="noConversion"/>
  </si>
  <si>
    <t>日常捐赠、夏日清凉活动</t>
    <phoneticPr fontId="2" type="noConversion"/>
  </si>
  <si>
    <t>助学</t>
    <phoneticPr fontId="2" type="noConversion"/>
  </si>
  <si>
    <t>慈善服务</t>
    <phoneticPr fontId="2" type="noConversion"/>
  </si>
  <si>
    <t>扶贫</t>
    <phoneticPr fontId="2" type="noConversion"/>
  </si>
  <si>
    <t>助困</t>
    <phoneticPr fontId="12" type="noConversion"/>
  </si>
  <si>
    <t>助学项目开支助学生社会实践保险费</t>
    <phoneticPr fontId="12" type="noConversion"/>
  </si>
  <si>
    <t>江义、扶闾、大晚卫星饭堂费用</t>
    <phoneticPr fontId="2" type="noConversion"/>
  </si>
  <si>
    <t>龙眼德康园餐费、送餐费</t>
    <phoneticPr fontId="2" type="noConversion"/>
  </si>
  <si>
    <t>顺德长者爱心餐</t>
    <phoneticPr fontId="2" type="noConversion"/>
  </si>
  <si>
    <t>顺德长者爱心餐陪伴进餐服务、一季度餐费补贴</t>
    <phoneticPr fontId="2" type="noConversion"/>
  </si>
  <si>
    <t>利息其他收入合计</t>
    <phoneticPr fontId="2" type="noConversion"/>
  </si>
  <si>
    <t>购买圆梦物资、外来困难人员妇婴用品</t>
    <phoneticPr fontId="2" type="noConversion"/>
  </si>
  <si>
    <t>安心善居“一事一议”</t>
    <phoneticPr fontId="12" type="noConversion"/>
  </si>
  <si>
    <t>收入</t>
    <phoneticPr fontId="12" type="noConversion"/>
  </si>
  <si>
    <t>支出</t>
    <phoneticPr fontId="12" type="noConversion"/>
  </si>
  <si>
    <t>安心善居首期合同款及受助（房屋修缮及厕所维修）</t>
    <phoneticPr fontId="2" type="noConversion"/>
  </si>
  <si>
    <t>“爱心送暖 迎新春”活动、“有爱童享，情暖六一”慰问活动费用、暖冬行动、慰问物资</t>
    <phoneticPr fontId="2" type="noConversion"/>
  </si>
  <si>
    <t>众涌村膳食爱心餐项目人员工资、敬老院综合楼建设、2021年星级评定考核、敬老院饭餐补贴、计提折旧</t>
    <phoneticPr fontId="12" type="noConversion"/>
  </si>
  <si>
    <t>巴德富慈善基金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</si>
</sst>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.00_ "/>
    <numFmt numFmtId="177" formatCode="0.00_);[Red]\(0.00\)"/>
    <numFmt numFmtId="178" formatCode="#,##0.00_);[Red]\(#,##0.00\)"/>
  </numFmts>
  <fonts count="14" x14ac:knownFonts="1">
    <font>
      <sz val="11"/>
      <color theme="1"/>
      <name val="宋体"/>
      <charset val="134"/>
      <scheme val="minor"/>
    </font>
    <font>
      <sz val="12"/>
      <name val="宋体"/>
      <family val="3"/>
      <charset val="134"/>
    </font>
    <font>
      <sz val="9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9"/>
      <color indexed="81"/>
      <name val="宋体"/>
      <family val="3"/>
      <charset val="134"/>
    </font>
    <font>
      <b/>
      <sz val="9"/>
      <color indexed="81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2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3" fillId="0" borderId="0">
      <alignment vertical="center"/>
    </xf>
  </cellStyleXfs>
  <cellXfs count="72">
    <xf numFmtId="0" fontId="0" fillId="0" borderId="0" xfId="0">
      <alignment vertical="center"/>
    </xf>
    <xf numFmtId="0" fontId="6" fillId="0" borderId="2" xfId="0" applyFont="1" applyFill="1" applyBorder="1" applyAlignment="1" applyProtection="1">
      <alignment vertical="center"/>
      <protection locked="0"/>
    </xf>
    <xf numFmtId="0" fontId="3" fillId="0" borderId="2" xfId="0" applyFont="1" applyFill="1" applyBorder="1" applyAlignment="1" applyProtection="1">
      <alignment vertical="center"/>
      <protection locked="0"/>
    </xf>
    <xf numFmtId="0" fontId="6" fillId="0" borderId="0" xfId="0" applyFont="1" applyFill="1">
      <alignment vertical="center"/>
    </xf>
    <xf numFmtId="0" fontId="4" fillId="0" borderId="0" xfId="0" applyFont="1" applyFill="1" applyAlignment="1">
      <alignment horizontal="center" vertical="center"/>
    </xf>
    <xf numFmtId="0" fontId="6" fillId="0" borderId="2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vertical="center"/>
    </xf>
    <xf numFmtId="0" fontId="7" fillId="0" borderId="2" xfId="0" applyFont="1" applyFill="1" applyBorder="1" applyAlignment="1">
      <alignment vertical="center" wrapText="1"/>
    </xf>
    <xf numFmtId="0" fontId="3" fillId="0" borderId="2" xfId="0" applyNumberFormat="1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vertical="center"/>
    </xf>
    <xf numFmtId="176" fontId="3" fillId="0" borderId="2" xfId="0" applyNumberFormat="1" applyFont="1" applyFill="1" applyBorder="1" applyAlignment="1">
      <alignment vertical="center"/>
    </xf>
    <xf numFmtId="0" fontId="6" fillId="0" borderId="2" xfId="0" applyFont="1" applyFill="1" applyBorder="1" applyAlignment="1">
      <alignment vertical="center"/>
    </xf>
    <xf numFmtId="178" fontId="6" fillId="0" borderId="2" xfId="0" applyNumberFormat="1" applyFont="1" applyFill="1" applyBorder="1" applyAlignment="1">
      <alignment horizontal="center" vertical="center"/>
    </xf>
    <xf numFmtId="178" fontId="6" fillId="0" borderId="2" xfId="0" applyNumberFormat="1" applyFont="1" applyFill="1" applyBorder="1" applyAlignment="1">
      <alignment horizontal="center" vertical="center" wrapText="1"/>
    </xf>
    <xf numFmtId="177" fontId="6" fillId="0" borderId="0" xfId="0" applyNumberFormat="1" applyFont="1" applyFill="1" applyAlignment="1">
      <alignment horizontal="center" vertical="center"/>
    </xf>
    <xf numFmtId="177" fontId="4" fillId="0" borderId="2" xfId="0" applyNumberFormat="1" applyFont="1" applyFill="1" applyBorder="1" applyAlignment="1">
      <alignment horizontal="center" vertical="center"/>
    </xf>
    <xf numFmtId="178" fontId="3" fillId="0" borderId="2" xfId="0" applyNumberFormat="1" applyFont="1" applyFill="1" applyBorder="1" applyAlignment="1">
      <alignment horizontal="center" vertical="center"/>
    </xf>
    <xf numFmtId="178" fontId="3" fillId="0" borderId="2" xfId="0" applyNumberFormat="1" applyFont="1" applyFill="1" applyBorder="1" applyAlignment="1" applyProtection="1">
      <alignment horizontal="center" vertical="center"/>
      <protection locked="0"/>
    </xf>
    <xf numFmtId="178" fontId="3" fillId="0" borderId="2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vertical="center"/>
    </xf>
    <xf numFmtId="0" fontId="6" fillId="0" borderId="1" xfId="0" applyFont="1" applyFill="1" applyBorder="1" applyAlignment="1" applyProtection="1">
      <alignment horizontal="left" vertical="center"/>
      <protection locked="0"/>
    </xf>
    <xf numFmtId="0" fontId="6" fillId="0" borderId="2" xfId="0" quotePrefix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177" fontId="6" fillId="0" borderId="5" xfId="0" applyNumberFormat="1" applyFont="1" applyFill="1" applyBorder="1" applyAlignment="1">
      <alignment horizontal="center" vertical="center"/>
    </xf>
    <xf numFmtId="0" fontId="6" fillId="0" borderId="2" xfId="0" applyFont="1" applyFill="1" applyBorder="1">
      <alignment vertical="center"/>
    </xf>
    <xf numFmtId="0" fontId="10" fillId="0" borderId="2" xfId="0" applyFont="1" applyFill="1" applyBorder="1" applyAlignment="1">
      <alignment vertical="center" wrapText="1"/>
    </xf>
    <xf numFmtId="0" fontId="6" fillId="0" borderId="2" xfId="0" quotePrefix="1" applyFont="1" applyFill="1" applyBorder="1" applyAlignment="1">
      <alignment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178" fontId="6" fillId="0" borderId="0" xfId="0" applyNumberFormat="1" applyFont="1" applyFill="1">
      <alignment vertical="center"/>
    </xf>
    <xf numFmtId="178" fontId="7" fillId="0" borderId="2" xfId="0" applyNumberFormat="1" applyFont="1" applyFill="1" applyBorder="1" applyAlignment="1">
      <alignment horizontal="center" vertical="center" wrapText="1"/>
    </xf>
    <xf numFmtId="4" fontId="6" fillId="0" borderId="0" xfId="0" applyNumberFormat="1" applyFont="1" applyFill="1">
      <alignment vertical="center"/>
    </xf>
    <xf numFmtId="0" fontId="3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vertical="center"/>
    </xf>
    <xf numFmtId="0" fontId="7" fillId="0" borderId="2" xfId="0" applyFont="1" applyFill="1" applyBorder="1" applyAlignment="1">
      <alignment vertical="center"/>
    </xf>
    <xf numFmtId="0" fontId="11" fillId="0" borderId="2" xfId="0" applyFont="1" applyFill="1" applyBorder="1" applyAlignment="1">
      <alignment vertical="center" wrapText="1"/>
    </xf>
    <xf numFmtId="0" fontId="6" fillId="2" borderId="2" xfId="0" applyFont="1" applyFill="1" applyBorder="1" applyAlignment="1">
      <alignment vertical="center" wrapText="1"/>
    </xf>
    <xf numFmtId="178" fontId="11" fillId="0" borderId="2" xfId="0" applyNumberFormat="1" applyFont="1" applyFill="1" applyBorder="1" applyAlignment="1">
      <alignment horizontal="center" vertical="center"/>
    </xf>
    <xf numFmtId="0" fontId="11" fillId="0" borderId="2" xfId="0" quotePrefix="1" applyFont="1" applyFill="1" applyBorder="1" applyAlignment="1">
      <alignment vertical="center"/>
    </xf>
    <xf numFmtId="0" fontId="11" fillId="2" borderId="2" xfId="0" applyFont="1" applyFill="1" applyBorder="1" applyAlignment="1">
      <alignment vertical="center" wrapText="1"/>
    </xf>
    <xf numFmtId="0" fontId="6" fillId="0" borderId="2" xfId="0" quotePrefix="1" applyFont="1" applyFill="1" applyBorder="1" applyAlignment="1">
      <alignment horizontal="left" vertical="center" wrapText="1"/>
    </xf>
    <xf numFmtId="177" fontId="6" fillId="0" borderId="0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 applyProtection="1">
      <alignment horizontal="left" vertical="center"/>
      <protection locked="0"/>
    </xf>
    <xf numFmtId="178" fontId="6" fillId="0" borderId="2" xfId="0" applyNumberFormat="1" applyFont="1" applyFill="1" applyBorder="1" applyAlignment="1">
      <alignment horizontal="center" vertical="center"/>
    </xf>
    <xf numFmtId="0" fontId="6" fillId="0" borderId="2" xfId="0" quotePrefix="1" applyFont="1" applyFill="1" applyBorder="1" applyAlignment="1">
      <alignment vertical="center" wrapText="1"/>
    </xf>
    <xf numFmtId="178" fontId="7" fillId="0" borderId="2" xfId="0" applyNumberFormat="1" applyFont="1" applyFill="1" applyBorder="1" applyAlignment="1">
      <alignment horizontal="center" vertical="center"/>
    </xf>
    <xf numFmtId="0" fontId="7" fillId="0" borderId="2" xfId="0" quotePrefix="1" applyFont="1" applyFill="1" applyBorder="1" applyAlignment="1">
      <alignment horizontal="left" vertical="center" wrapText="1"/>
    </xf>
    <xf numFmtId="0" fontId="6" fillId="0" borderId="2" xfId="0" quotePrefix="1" applyFont="1" applyBorder="1">
      <alignment vertical="center"/>
    </xf>
    <xf numFmtId="0" fontId="5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178" fontId="6" fillId="0" borderId="1" xfId="0" applyNumberFormat="1" applyFont="1" applyFill="1" applyBorder="1" applyAlignment="1">
      <alignment horizontal="center" vertical="center"/>
    </xf>
    <xf numFmtId="178" fontId="6" fillId="0" borderId="3" xfId="0" applyNumberFormat="1" applyFont="1" applyFill="1" applyBorder="1" applyAlignment="1">
      <alignment horizontal="center" vertical="center"/>
    </xf>
    <xf numFmtId="178" fontId="6" fillId="0" borderId="4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</cellXfs>
  <cellStyles count="4">
    <cellStyle name="常规" xfId="0" builtinId="0"/>
    <cellStyle name="常规 2" xfId="2" xr:uid="{00000000-0005-0000-0000-000001000000}"/>
    <cellStyle name="常规 3" xfId="1" xr:uid="{00000000-0005-0000-0000-000002000000}"/>
    <cellStyle name="常规 4" xfId="3" xr:uid="{E8B8FA4D-292E-4AE0-A077-74D168D47292}"/>
  </cellStyles>
  <dxfs count="1">
    <dxf>
      <fill>
        <patternFill patternType="solid">
          <fgColor rgb="FFFF0000"/>
          <bgColor rgb="FFFFFFFF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H91"/>
  <sheetViews>
    <sheetView zoomScale="82" zoomScaleNormal="82" workbookViewId="0">
      <pane ySplit="3" topLeftCell="A4" activePane="bottomLeft" state="frozen"/>
      <selection pane="bottomLeft" activeCell="F5" sqref="F5"/>
    </sheetView>
  </sheetViews>
  <sheetFormatPr defaultColWidth="9" defaultRowHeight="30" customHeight="1" x14ac:dyDescent="0.15"/>
  <cols>
    <col min="1" max="1" width="13.375" style="23" customWidth="1"/>
    <col min="2" max="2" width="39.875" style="3" customWidth="1"/>
    <col min="3" max="3" width="18.25" style="14" customWidth="1"/>
    <col min="4" max="4" width="39.875" style="19" customWidth="1"/>
    <col min="5" max="5" width="18.25" style="14" bestFit="1" customWidth="1"/>
    <col min="6" max="6" width="11.625" style="3" bestFit="1" customWidth="1"/>
    <col min="7" max="7" width="9" style="3"/>
    <col min="8" max="8" width="15" style="3" bestFit="1" customWidth="1"/>
    <col min="9" max="16384" width="9" style="3"/>
  </cols>
  <sheetData>
    <row r="1" spans="1:8" ht="30" customHeight="1" x14ac:dyDescent="0.15">
      <c r="A1" s="49" t="s">
        <v>52</v>
      </c>
      <c r="B1" s="49"/>
      <c r="C1" s="49"/>
      <c r="D1" s="49"/>
      <c r="E1" s="49"/>
    </row>
    <row r="2" spans="1:8" ht="30" customHeight="1" x14ac:dyDescent="0.15">
      <c r="D2" s="19" t="s">
        <v>96</v>
      </c>
      <c r="E2" s="24" t="s">
        <v>0</v>
      </c>
    </row>
    <row r="3" spans="1:8" s="4" customFormat="1" ht="30" customHeight="1" x14ac:dyDescent="0.15">
      <c r="A3" s="22" t="s">
        <v>1</v>
      </c>
      <c r="B3" s="22" t="s">
        <v>2</v>
      </c>
      <c r="C3" s="15" t="s">
        <v>3</v>
      </c>
      <c r="D3" s="22" t="s">
        <v>4</v>
      </c>
      <c r="E3" s="15" t="s">
        <v>5</v>
      </c>
      <c r="F3" s="4" t="s">
        <v>127</v>
      </c>
    </row>
    <row r="4" spans="1:8" ht="30" hidden="1" customHeight="1" x14ac:dyDescent="0.15">
      <c r="A4" s="59" t="s">
        <v>6</v>
      </c>
      <c r="B4" s="5" t="s">
        <v>44</v>
      </c>
      <c r="C4" s="12">
        <v>46042.27</v>
      </c>
      <c r="D4" s="5" t="s">
        <v>110</v>
      </c>
      <c r="E4" s="13">
        <v>38293.35</v>
      </c>
    </row>
    <row r="5" spans="1:8" ht="30" customHeight="1" x14ac:dyDescent="0.15">
      <c r="A5" s="59"/>
      <c r="B5" s="34" t="s">
        <v>25</v>
      </c>
      <c r="C5" s="12">
        <v>2847.58</v>
      </c>
      <c r="D5" s="11" t="s">
        <v>122</v>
      </c>
      <c r="E5" s="13">
        <v>125280.67</v>
      </c>
      <c r="F5" s="3" t="s">
        <v>128</v>
      </c>
    </row>
    <row r="6" spans="1:8" ht="30" hidden="1" customHeight="1" x14ac:dyDescent="0.15">
      <c r="A6" s="59"/>
      <c r="B6" s="11" t="s">
        <v>34</v>
      </c>
      <c r="C6" s="12"/>
      <c r="D6" s="11" t="s">
        <v>34</v>
      </c>
      <c r="E6" s="13"/>
    </row>
    <row r="7" spans="1:8" ht="30" hidden="1" customHeight="1" x14ac:dyDescent="0.15">
      <c r="A7" s="59"/>
      <c r="B7" s="6" t="s">
        <v>24</v>
      </c>
      <c r="C7" s="16">
        <f>SUM(C4:C6)</f>
        <v>48889.85</v>
      </c>
      <c r="D7" s="6" t="s">
        <v>7</v>
      </c>
      <c r="E7" s="18">
        <f>SUM(E4:E6)</f>
        <v>163574.01999999999</v>
      </c>
      <c r="H7" s="32"/>
    </row>
    <row r="8" spans="1:8" ht="30" hidden="1" customHeight="1" x14ac:dyDescent="0.15">
      <c r="A8" s="59" t="s">
        <v>8</v>
      </c>
      <c r="B8" s="25" t="s">
        <v>31</v>
      </c>
      <c r="C8" s="12">
        <v>648400</v>
      </c>
      <c r="D8" s="11" t="s">
        <v>45</v>
      </c>
      <c r="E8" s="12">
        <v>156000</v>
      </c>
    </row>
    <row r="9" spans="1:8" ht="30" hidden="1" customHeight="1" x14ac:dyDescent="0.15">
      <c r="A9" s="59"/>
      <c r="B9" s="25" t="s">
        <v>55</v>
      </c>
      <c r="C9" s="12">
        <v>23500</v>
      </c>
      <c r="D9" s="11"/>
      <c r="E9" s="12">
        <v>2450</v>
      </c>
    </row>
    <row r="10" spans="1:8" ht="30" hidden="1" customHeight="1" x14ac:dyDescent="0.15">
      <c r="A10" s="59"/>
      <c r="B10" s="6" t="s">
        <v>7</v>
      </c>
      <c r="C10" s="16">
        <f>SUM(C8:C9)</f>
        <v>671900</v>
      </c>
      <c r="D10" s="6" t="s">
        <v>7</v>
      </c>
      <c r="E10" s="18">
        <f>SUM(E8:E9)</f>
        <v>158450</v>
      </c>
    </row>
    <row r="11" spans="1:8" ht="30" hidden="1" customHeight="1" x14ac:dyDescent="0.15">
      <c r="A11" s="61"/>
      <c r="B11" s="7" t="s">
        <v>56</v>
      </c>
      <c r="C11" s="12">
        <v>800.2</v>
      </c>
      <c r="D11" s="27" t="s">
        <v>35</v>
      </c>
      <c r="E11" s="12">
        <f>502.73+3221</f>
        <v>3723.73</v>
      </c>
    </row>
    <row r="12" spans="1:8" ht="30" hidden="1" customHeight="1" x14ac:dyDescent="0.15">
      <c r="A12" s="61"/>
      <c r="B12" s="11" t="s">
        <v>53</v>
      </c>
      <c r="C12" s="12">
        <v>303356</v>
      </c>
      <c r="D12" s="27" t="s">
        <v>35</v>
      </c>
      <c r="E12" s="12">
        <v>310256</v>
      </c>
    </row>
    <row r="13" spans="1:8" ht="30" customHeight="1" x14ac:dyDescent="0.15">
      <c r="A13" s="61"/>
      <c r="B13" s="34" t="s">
        <v>54</v>
      </c>
      <c r="C13" s="38">
        <v>35716.1</v>
      </c>
      <c r="D13" s="39" t="s">
        <v>35</v>
      </c>
      <c r="E13" s="38">
        <v>40405.550000000003</v>
      </c>
    </row>
    <row r="14" spans="1:8" ht="30" customHeight="1" x14ac:dyDescent="0.15">
      <c r="A14" s="61"/>
      <c r="B14" s="34" t="s">
        <v>125</v>
      </c>
      <c r="C14" s="38">
        <v>3050</v>
      </c>
      <c r="D14" s="36" t="s">
        <v>126</v>
      </c>
      <c r="E14" s="38"/>
    </row>
    <row r="15" spans="1:8" ht="30" hidden="1" customHeight="1" x14ac:dyDescent="0.15">
      <c r="A15" s="61"/>
      <c r="B15" s="11"/>
      <c r="C15" s="12"/>
      <c r="D15" s="5" t="s">
        <v>124</v>
      </c>
      <c r="E15" s="12"/>
    </row>
    <row r="16" spans="1:8" ht="30" hidden="1" customHeight="1" x14ac:dyDescent="0.15">
      <c r="A16" s="61"/>
      <c r="B16" s="11" t="s">
        <v>74</v>
      </c>
      <c r="C16" s="12">
        <v>17684.77</v>
      </c>
      <c r="D16" s="27" t="s">
        <v>35</v>
      </c>
      <c r="E16" s="12">
        <v>5196.1000000000004</v>
      </c>
    </row>
    <row r="17" spans="1:6" ht="30" hidden="1" customHeight="1" x14ac:dyDescent="0.15">
      <c r="A17" s="62"/>
      <c r="B17" s="6" t="s">
        <v>7</v>
      </c>
      <c r="C17" s="16">
        <f>SUM(C11:C16)</f>
        <v>360607.07</v>
      </c>
      <c r="D17" s="6" t="s">
        <v>7</v>
      </c>
      <c r="E17" s="16">
        <f>SUM(E11:E16)</f>
        <v>359581.37999999995</v>
      </c>
    </row>
    <row r="18" spans="1:6" ht="30" customHeight="1" x14ac:dyDescent="0.15">
      <c r="A18" s="59" t="s">
        <v>9</v>
      </c>
      <c r="B18" s="34" t="s">
        <v>19</v>
      </c>
      <c r="C18" s="12">
        <v>23036.31</v>
      </c>
      <c r="D18" s="7" t="s">
        <v>32</v>
      </c>
      <c r="E18" s="13"/>
    </row>
    <row r="19" spans="1:6" ht="30" hidden="1" customHeight="1" x14ac:dyDescent="0.15">
      <c r="A19" s="59"/>
      <c r="B19" s="11" t="s">
        <v>36</v>
      </c>
      <c r="C19" s="12">
        <v>20000</v>
      </c>
      <c r="D19" s="7" t="s">
        <v>98</v>
      </c>
      <c r="E19" s="13">
        <v>20000</v>
      </c>
    </row>
    <row r="20" spans="1:6" ht="30" hidden="1" customHeight="1" x14ac:dyDescent="0.15">
      <c r="A20" s="59"/>
      <c r="B20" s="11" t="s">
        <v>10</v>
      </c>
      <c r="C20" s="12">
        <v>3153</v>
      </c>
      <c r="D20" s="7" t="s">
        <v>99</v>
      </c>
      <c r="E20" s="13">
        <v>2982</v>
      </c>
    </row>
    <row r="21" spans="1:6" ht="30" hidden="1" customHeight="1" x14ac:dyDescent="0.15">
      <c r="A21" s="59"/>
      <c r="B21" s="11" t="s">
        <v>11</v>
      </c>
      <c r="C21" s="12">
        <v>372430.53</v>
      </c>
      <c r="D21" s="11" t="s">
        <v>100</v>
      </c>
      <c r="E21" s="13">
        <f>150000+171000</f>
        <v>321000</v>
      </c>
    </row>
    <row r="22" spans="1:6" ht="30" hidden="1" customHeight="1" x14ac:dyDescent="0.15">
      <c r="A22" s="59"/>
      <c r="B22" s="11" t="s">
        <v>57</v>
      </c>
      <c r="C22" s="12">
        <v>2850041</v>
      </c>
      <c r="D22" s="11" t="s">
        <v>101</v>
      </c>
      <c r="E22" s="13">
        <v>170000</v>
      </c>
    </row>
    <row r="23" spans="1:6" ht="30" hidden="1" customHeight="1" x14ac:dyDescent="0.15">
      <c r="A23" s="59"/>
      <c r="B23" s="11" t="s">
        <v>37</v>
      </c>
      <c r="C23" s="12"/>
      <c r="D23" s="11" t="s">
        <v>102</v>
      </c>
      <c r="E23" s="13">
        <f>2400+4800</f>
        <v>7200</v>
      </c>
    </row>
    <row r="24" spans="1:6" ht="30" hidden="1" customHeight="1" x14ac:dyDescent="0.15">
      <c r="A24" s="59"/>
      <c r="B24" s="35" t="s">
        <v>28</v>
      </c>
      <c r="C24" s="12"/>
      <c r="D24" s="7" t="s">
        <v>103</v>
      </c>
      <c r="E24" s="13">
        <f>43441.58+2000</f>
        <v>45441.58</v>
      </c>
    </row>
    <row r="25" spans="1:6" ht="30" customHeight="1" x14ac:dyDescent="0.15">
      <c r="A25" s="59"/>
      <c r="B25" s="34" t="s">
        <v>13</v>
      </c>
      <c r="C25" s="12">
        <v>16181.74</v>
      </c>
      <c r="D25" s="7" t="s">
        <v>104</v>
      </c>
      <c r="E25" s="13">
        <v>9756</v>
      </c>
      <c r="F25" s="3" t="s">
        <v>129</v>
      </c>
    </row>
    <row r="26" spans="1:6" ht="30" hidden="1" customHeight="1" x14ac:dyDescent="0.15">
      <c r="A26" s="59"/>
      <c r="B26" s="11" t="s">
        <v>12</v>
      </c>
      <c r="C26" s="12">
        <v>100010.01</v>
      </c>
      <c r="D26" s="7" t="s">
        <v>105</v>
      </c>
      <c r="E26" s="13">
        <f>19263.7+13799.8</f>
        <v>33063.5</v>
      </c>
    </row>
    <row r="27" spans="1:6" ht="30" customHeight="1" x14ac:dyDescent="0.15">
      <c r="A27" s="59"/>
      <c r="B27" s="34" t="s">
        <v>20</v>
      </c>
      <c r="C27" s="12">
        <v>706815</v>
      </c>
      <c r="D27" s="7" t="s">
        <v>106</v>
      </c>
      <c r="E27" s="13">
        <v>686680</v>
      </c>
      <c r="F27" s="3" t="s">
        <v>130</v>
      </c>
    </row>
    <row r="28" spans="1:6" ht="30" hidden="1" customHeight="1" x14ac:dyDescent="0.15">
      <c r="A28" s="59"/>
      <c r="B28" s="11" t="s">
        <v>21</v>
      </c>
      <c r="C28" s="12">
        <v>50600</v>
      </c>
      <c r="D28" s="5" t="s">
        <v>107</v>
      </c>
      <c r="E28" s="13">
        <v>217600</v>
      </c>
    </row>
    <row r="29" spans="1:6" ht="30" hidden="1" customHeight="1" x14ac:dyDescent="0.15">
      <c r="A29" s="59"/>
      <c r="B29" s="35" t="s">
        <v>22</v>
      </c>
      <c r="C29" s="13"/>
      <c r="D29" s="7" t="s">
        <v>108</v>
      </c>
      <c r="E29" s="13">
        <v>20000</v>
      </c>
    </row>
    <row r="30" spans="1:6" ht="40.5" hidden="1" x14ac:dyDescent="0.15">
      <c r="A30" s="59"/>
      <c r="B30" s="11" t="s">
        <v>23</v>
      </c>
      <c r="C30" s="13">
        <v>58059</v>
      </c>
      <c r="D30" s="7" t="s">
        <v>109</v>
      </c>
      <c r="E30" s="13">
        <v>281803</v>
      </c>
    </row>
    <row r="31" spans="1:6" ht="30" hidden="1" customHeight="1" x14ac:dyDescent="0.15">
      <c r="A31" s="59"/>
      <c r="B31" s="11" t="s">
        <v>33</v>
      </c>
      <c r="C31" s="13">
        <v>10481.26</v>
      </c>
      <c r="D31" s="7" t="s">
        <v>111</v>
      </c>
      <c r="E31" s="13">
        <f>320+1000</f>
        <v>1320</v>
      </c>
    </row>
    <row r="32" spans="1:6" ht="40.5" hidden="1" x14ac:dyDescent="0.15">
      <c r="A32" s="59"/>
      <c r="B32" s="35" t="s">
        <v>30</v>
      </c>
      <c r="C32" s="12">
        <v>150000</v>
      </c>
      <c r="D32" s="7" t="s">
        <v>112</v>
      </c>
      <c r="E32" s="13">
        <v>50000</v>
      </c>
    </row>
    <row r="33" spans="1:6" ht="30" hidden="1" customHeight="1" x14ac:dyDescent="0.15">
      <c r="A33" s="59"/>
      <c r="B33" s="11" t="s">
        <v>68</v>
      </c>
      <c r="C33" s="12"/>
      <c r="D33" s="7" t="s">
        <v>108</v>
      </c>
      <c r="E33" s="13">
        <v>20000</v>
      </c>
    </row>
    <row r="34" spans="1:6" ht="30" hidden="1" customHeight="1" x14ac:dyDescent="0.15">
      <c r="A34" s="59"/>
      <c r="B34" s="11" t="s">
        <v>38</v>
      </c>
      <c r="C34" s="12">
        <v>105840</v>
      </c>
      <c r="D34" s="7" t="s">
        <v>113</v>
      </c>
      <c r="E34" s="13">
        <v>79088.350000000006</v>
      </c>
    </row>
    <row r="35" spans="1:6" ht="30" hidden="1" customHeight="1" x14ac:dyDescent="0.15">
      <c r="A35" s="59"/>
      <c r="B35" s="11" t="s">
        <v>39</v>
      </c>
      <c r="C35" s="12"/>
      <c r="D35" s="7" t="s">
        <v>114</v>
      </c>
      <c r="E35" s="13">
        <f>15000+5000</f>
        <v>20000</v>
      </c>
    </row>
    <row r="36" spans="1:6" ht="30" hidden="1" customHeight="1" x14ac:dyDescent="0.15">
      <c r="A36" s="59"/>
      <c r="B36" s="11" t="s">
        <v>69</v>
      </c>
      <c r="C36" s="12">
        <v>196000</v>
      </c>
      <c r="D36" s="7" t="s">
        <v>97</v>
      </c>
      <c r="E36" s="13">
        <v>10000</v>
      </c>
    </row>
    <row r="37" spans="1:6" ht="30" hidden="1" customHeight="1" x14ac:dyDescent="0.15">
      <c r="A37" s="59"/>
      <c r="B37" s="11" t="s">
        <v>70</v>
      </c>
      <c r="C37" s="12">
        <v>280592.62</v>
      </c>
      <c r="D37" s="7" t="s">
        <v>115</v>
      </c>
      <c r="E37" s="13">
        <v>13788.89</v>
      </c>
    </row>
    <row r="38" spans="1:6" ht="30" hidden="1" customHeight="1" x14ac:dyDescent="0.15">
      <c r="A38" s="59"/>
      <c r="B38" s="11" t="s">
        <v>71</v>
      </c>
      <c r="C38" s="12">
        <v>117600</v>
      </c>
      <c r="D38" s="7" t="s">
        <v>116</v>
      </c>
      <c r="E38" s="13">
        <v>100000</v>
      </c>
    </row>
    <row r="39" spans="1:6" ht="30" hidden="1" customHeight="1" x14ac:dyDescent="0.15">
      <c r="A39" s="59"/>
      <c r="B39" s="11" t="s">
        <v>76</v>
      </c>
      <c r="C39" s="12">
        <v>14286.38</v>
      </c>
      <c r="D39" s="7"/>
      <c r="E39" s="13"/>
    </row>
    <row r="40" spans="1:6" ht="30" hidden="1" customHeight="1" x14ac:dyDescent="0.15">
      <c r="A40" s="59"/>
      <c r="B40" s="6" t="s">
        <v>7</v>
      </c>
      <c r="C40" s="16">
        <f>SUM(C18:C39)</f>
        <v>5075126.8499999996</v>
      </c>
      <c r="D40" s="6" t="s">
        <v>7</v>
      </c>
      <c r="E40" s="18">
        <f>SUM(E18:E39)</f>
        <v>2109723.3200000003</v>
      </c>
    </row>
    <row r="41" spans="1:6" ht="30" hidden="1" customHeight="1" x14ac:dyDescent="0.15">
      <c r="A41" s="59" t="s">
        <v>26</v>
      </c>
      <c r="B41" s="11" t="s">
        <v>27</v>
      </c>
      <c r="C41" s="12">
        <v>701785.75</v>
      </c>
      <c r="D41" s="5" t="s">
        <v>40</v>
      </c>
      <c r="E41" s="31">
        <f>60000+610000</f>
        <v>670000</v>
      </c>
    </row>
    <row r="42" spans="1:6" ht="30" hidden="1" customHeight="1" x14ac:dyDescent="0.15">
      <c r="A42" s="59"/>
      <c r="B42" s="2" t="s">
        <v>51</v>
      </c>
      <c r="C42" s="16">
        <f>SUM(C41)</f>
        <v>701785.75</v>
      </c>
      <c r="D42" s="2" t="s">
        <v>7</v>
      </c>
      <c r="E42" s="18">
        <f>SUM(E41)</f>
        <v>670000</v>
      </c>
    </row>
    <row r="43" spans="1:6" ht="30" customHeight="1" x14ac:dyDescent="0.15">
      <c r="A43" s="60" t="s">
        <v>29</v>
      </c>
      <c r="B43" s="36" t="s">
        <v>60</v>
      </c>
      <c r="C43" s="12">
        <v>207628.53</v>
      </c>
      <c r="D43" s="11"/>
      <c r="E43" s="12"/>
    </row>
    <row r="44" spans="1:6" ht="30" hidden="1" customHeight="1" x14ac:dyDescent="0.15">
      <c r="A44" s="61"/>
      <c r="B44" s="5" t="s">
        <v>61</v>
      </c>
      <c r="C44" s="12">
        <v>249616.19</v>
      </c>
      <c r="D44" s="5" t="s">
        <v>46</v>
      </c>
      <c r="E44" s="12">
        <v>163720.14000000001</v>
      </c>
    </row>
    <row r="45" spans="1:6" ht="30" customHeight="1" x14ac:dyDescent="0.15">
      <c r="A45" s="61"/>
      <c r="B45" s="36" t="s">
        <v>82</v>
      </c>
      <c r="C45" s="12"/>
      <c r="D45" s="5"/>
      <c r="E45" s="12">
        <v>605678.25</v>
      </c>
      <c r="F45" s="3" t="s">
        <v>131</v>
      </c>
    </row>
    <row r="46" spans="1:6" ht="30" hidden="1" customHeight="1" x14ac:dyDescent="0.15">
      <c r="A46" s="61"/>
      <c r="B46" s="5" t="s">
        <v>77</v>
      </c>
      <c r="C46" s="12"/>
      <c r="D46" s="5" t="s">
        <v>123</v>
      </c>
      <c r="E46" s="12">
        <f>60168.66+24695.64</f>
        <v>84864.3</v>
      </c>
    </row>
    <row r="47" spans="1:6" ht="30" hidden="1" customHeight="1" x14ac:dyDescent="0.15">
      <c r="A47" s="61"/>
      <c r="B47" s="5" t="s">
        <v>72</v>
      </c>
      <c r="C47" s="12">
        <v>100</v>
      </c>
      <c r="D47" s="21" t="s">
        <v>35</v>
      </c>
      <c r="E47" s="12">
        <v>1078</v>
      </c>
    </row>
    <row r="48" spans="1:6" ht="30" customHeight="1" x14ac:dyDescent="0.15">
      <c r="A48" s="61"/>
      <c r="B48" s="40" t="s">
        <v>41</v>
      </c>
      <c r="C48" s="12"/>
      <c r="D48" s="26" t="s">
        <v>118</v>
      </c>
      <c r="E48" s="12">
        <v>70190</v>
      </c>
      <c r="F48" s="30"/>
    </row>
    <row r="49" spans="1:6" ht="30" hidden="1" customHeight="1" x14ac:dyDescent="0.15">
      <c r="A49" s="61"/>
      <c r="B49" s="5" t="s">
        <v>117</v>
      </c>
      <c r="C49" s="12">
        <v>138613.85999999999</v>
      </c>
      <c r="D49" s="21" t="s">
        <v>35</v>
      </c>
      <c r="E49" s="12">
        <v>192715.61</v>
      </c>
    </row>
    <row r="50" spans="1:6" ht="30" hidden="1" customHeight="1" x14ac:dyDescent="0.15">
      <c r="A50" s="61"/>
      <c r="B50" s="5" t="s">
        <v>43</v>
      </c>
      <c r="C50" s="12"/>
      <c r="D50" s="21" t="s">
        <v>119</v>
      </c>
      <c r="E50" s="13">
        <v>16236</v>
      </c>
    </row>
    <row r="51" spans="1:6" ht="30" customHeight="1" x14ac:dyDescent="0.15">
      <c r="A51" s="61"/>
      <c r="B51" s="36" t="s">
        <v>78</v>
      </c>
      <c r="C51" s="12"/>
      <c r="D51" s="21" t="s">
        <v>35</v>
      </c>
      <c r="E51" s="12">
        <v>34990.25</v>
      </c>
    </row>
    <row r="52" spans="1:6" ht="30" customHeight="1" x14ac:dyDescent="0.15">
      <c r="A52" s="61"/>
      <c r="B52" s="36" t="s">
        <v>58</v>
      </c>
      <c r="C52" s="12">
        <v>140000</v>
      </c>
      <c r="D52" s="21" t="s">
        <v>35</v>
      </c>
      <c r="E52" s="12">
        <v>176004</v>
      </c>
    </row>
    <row r="53" spans="1:6" ht="30" hidden="1" customHeight="1" x14ac:dyDescent="0.15">
      <c r="A53" s="61"/>
      <c r="B53" s="37" t="s">
        <v>80</v>
      </c>
      <c r="C53" s="12"/>
      <c r="D53" s="21" t="s">
        <v>47</v>
      </c>
      <c r="E53" s="13"/>
    </row>
    <row r="54" spans="1:6" ht="30" hidden="1" customHeight="1" x14ac:dyDescent="0.15">
      <c r="A54" s="61"/>
      <c r="B54" s="5" t="s">
        <v>121</v>
      </c>
      <c r="C54" s="12"/>
      <c r="D54" s="21"/>
      <c r="E54" s="13">
        <v>72386</v>
      </c>
    </row>
    <row r="55" spans="1:6" ht="30" customHeight="1" x14ac:dyDescent="0.15">
      <c r="A55" s="61"/>
      <c r="B55" s="40" t="s">
        <v>81</v>
      </c>
      <c r="C55" s="12"/>
      <c r="D55" s="21"/>
      <c r="E55" s="12">
        <f>1926394.21+43552+308324.99-16236-72386</f>
        <v>2189649.2000000002</v>
      </c>
    </row>
    <row r="56" spans="1:6" ht="30" hidden="1" customHeight="1" x14ac:dyDescent="0.15">
      <c r="A56" s="61"/>
      <c r="B56" s="5" t="s">
        <v>73</v>
      </c>
      <c r="C56" s="12">
        <v>230000</v>
      </c>
      <c r="D56" s="21" t="s">
        <v>35</v>
      </c>
      <c r="E56" s="12"/>
    </row>
    <row r="57" spans="1:6" ht="30" customHeight="1" x14ac:dyDescent="0.15">
      <c r="A57" s="61"/>
      <c r="B57" s="36" t="s">
        <v>67</v>
      </c>
      <c r="C57" s="12">
        <v>14790.54</v>
      </c>
      <c r="D57" s="21" t="s">
        <v>35</v>
      </c>
      <c r="E57" s="12">
        <v>24860.16</v>
      </c>
      <c r="F57" s="3" t="s">
        <v>132</v>
      </c>
    </row>
    <row r="58" spans="1:6" ht="30" hidden="1" customHeight="1" x14ac:dyDescent="0.15">
      <c r="A58" s="61"/>
      <c r="B58" s="5" t="s">
        <v>120</v>
      </c>
      <c r="C58" s="12"/>
      <c r="D58" s="21"/>
      <c r="E58" s="12">
        <f>4111.05</f>
        <v>4111.05</v>
      </c>
    </row>
    <row r="59" spans="1:6" ht="30" hidden="1" customHeight="1" x14ac:dyDescent="0.15">
      <c r="A59" s="61"/>
      <c r="B59" s="37" t="s">
        <v>59</v>
      </c>
      <c r="C59" s="12">
        <v>75397.899999999994</v>
      </c>
      <c r="D59" s="21" t="s">
        <v>35</v>
      </c>
      <c r="E59" s="12"/>
    </row>
    <row r="60" spans="1:6" ht="30" customHeight="1" x14ac:dyDescent="0.15">
      <c r="A60" s="61"/>
      <c r="B60" s="36" t="s">
        <v>79</v>
      </c>
      <c r="C60" s="12"/>
      <c r="D60" s="21"/>
      <c r="E60" s="12">
        <v>10000</v>
      </c>
      <c r="F60" s="3" t="s">
        <v>133</v>
      </c>
    </row>
    <row r="61" spans="1:6" ht="30" customHeight="1" x14ac:dyDescent="0.15">
      <c r="A61" s="61"/>
      <c r="B61" s="36" t="s">
        <v>50</v>
      </c>
      <c r="C61" s="12"/>
      <c r="D61" s="21" t="s">
        <v>35</v>
      </c>
      <c r="E61" s="12">
        <v>109849.44</v>
      </c>
      <c r="F61" s="3" t="s">
        <v>134</v>
      </c>
    </row>
    <row r="62" spans="1:6" ht="30" hidden="1" customHeight="1" x14ac:dyDescent="0.15">
      <c r="A62" s="61"/>
      <c r="B62" s="5" t="s">
        <v>63</v>
      </c>
      <c r="C62" s="12">
        <v>4880</v>
      </c>
      <c r="D62" s="21" t="s">
        <v>83</v>
      </c>
      <c r="E62" s="12">
        <f>4776.13+4995</f>
        <v>9771.130000000001</v>
      </c>
    </row>
    <row r="63" spans="1:6" ht="30" customHeight="1" x14ac:dyDescent="0.15">
      <c r="A63" s="61"/>
      <c r="B63" s="36" t="s">
        <v>49</v>
      </c>
      <c r="C63" s="12">
        <v>96000</v>
      </c>
      <c r="D63" s="21" t="s">
        <v>35</v>
      </c>
      <c r="E63" s="12">
        <v>81291.199999999997</v>
      </c>
    </row>
    <row r="64" spans="1:6" ht="30" hidden="1" customHeight="1" x14ac:dyDescent="0.15">
      <c r="A64" s="61"/>
      <c r="B64" s="5" t="s">
        <v>64</v>
      </c>
      <c r="C64" s="12"/>
      <c r="D64" s="21" t="s">
        <v>35</v>
      </c>
      <c r="E64" s="12">
        <v>20125.2</v>
      </c>
    </row>
    <row r="65" spans="1:6" ht="30" customHeight="1" x14ac:dyDescent="0.15">
      <c r="A65" s="61"/>
      <c r="B65" s="36" t="s">
        <v>42</v>
      </c>
      <c r="C65" s="12">
        <v>59405.94</v>
      </c>
      <c r="D65" s="21" t="s">
        <v>35</v>
      </c>
      <c r="E65" s="12">
        <v>58861.47</v>
      </c>
      <c r="F65" s="3" t="s">
        <v>135</v>
      </c>
    </row>
    <row r="66" spans="1:6" ht="30" hidden="1" customHeight="1" x14ac:dyDescent="0.15">
      <c r="A66" s="61"/>
      <c r="B66" s="5" t="s">
        <v>65</v>
      </c>
      <c r="C66" s="12">
        <v>75000</v>
      </c>
      <c r="D66" s="21"/>
      <c r="E66" s="12"/>
    </row>
    <row r="67" spans="1:6" ht="30" hidden="1" customHeight="1" x14ac:dyDescent="0.15">
      <c r="A67" s="61"/>
      <c r="B67" s="5" t="s">
        <v>66</v>
      </c>
      <c r="C67" s="12">
        <v>56000</v>
      </c>
      <c r="D67" s="21"/>
      <c r="E67" s="12"/>
    </row>
    <row r="68" spans="1:6" ht="30" hidden="1" customHeight="1" x14ac:dyDescent="0.15">
      <c r="A68" s="61"/>
      <c r="B68" s="5" t="s">
        <v>62</v>
      </c>
      <c r="C68" s="12">
        <v>210000</v>
      </c>
      <c r="D68" s="21"/>
      <c r="E68" s="12">
        <v>6786.78</v>
      </c>
    </row>
    <row r="69" spans="1:6" ht="30" hidden="1" customHeight="1" x14ac:dyDescent="0.15">
      <c r="A69" s="62"/>
      <c r="B69" s="6" t="s">
        <v>7</v>
      </c>
      <c r="C69" s="16">
        <f>SUM(C43:C68)</f>
        <v>1557432.96</v>
      </c>
      <c r="D69" s="6"/>
      <c r="E69" s="18">
        <f>SUM(E43:E68)</f>
        <v>3933168.18</v>
      </c>
    </row>
    <row r="70" spans="1:6" ht="30" hidden="1" customHeight="1" x14ac:dyDescent="0.15">
      <c r="A70" s="50" t="s">
        <v>14</v>
      </c>
      <c r="B70" s="53"/>
      <c r="C70" s="56"/>
      <c r="D70" s="11" t="s">
        <v>84</v>
      </c>
      <c r="E70" s="12">
        <v>477200</v>
      </c>
    </row>
    <row r="71" spans="1:6" ht="30" hidden="1" customHeight="1" x14ac:dyDescent="0.15">
      <c r="A71" s="51"/>
      <c r="B71" s="54"/>
      <c r="C71" s="57"/>
      <c r="D71" s="1" t="s">
        <v>85</v>
      </c>
      <c r="E71" s="12">
        <v>65804.03</v>
      </c>
    </row>
    <row r="72" spans="1:6" ht="30" hidden="1" customHeight="1" x14ac:dyDescent="0.15">
      <c r="A72" s="51"/>
      <c r="B72" s="54"/>
      <c r="C72" s="57"/>
      <c r="D72" s="1" t="s">
        <v>86</v>
      </c>
      <c r="E72" s="12">
        <v>25782.62</v>
      </c>
    </row>
    <row r="73" spans="1:6" ht="30" hidden="1" customHeight="1" x14ac:dyDescent="0.15">
      <c r="A73" s="51"/>
      <c r="B73" s="54"/>
      <c r="C73" s="57"/>
      <c r="D73" s="1" t="s">
        <v>87</v>
      </c>
      <c r="E73" s="13">
        <v>15974.68</v>
      </c>
    </row>
    <row r="74" spans="1:6" ht="30" hidden="1" customHeight="1" x14ac:dyDescent="0.15">
      <c r="A74" s="51"/>
      <c r="B74" s="54"/>
      <c r="C74" s="57"/>
      <c r="D74" s="1" t="s">
        <v>88</v>
      </c>
      <c r="E74" s="12">
        <v>9342.92</v>
      </c>
    </row>
    <row r="75" spans="1:6" ht="30" hidden="1" customHeight="1" x14ac:dyDescent="0.15">
      <c r="A75" s="51"/>
      <c r="B75" s="54"/>
      <c r="C75" s="57"/>
      <c r="D75" s="1" t="s">
        <v>89</v>
      </c>
      <c r="E75" s="12">
        <v>7472.25</v>
      </c>
    </row>
    <row r="76" spans="1:6" ht="30" hidden="1" customHeight="1" x14ac:dyDescent="0.15">
      <c r="A76" s="51"/>
      <c r="B76" s="54"/>
      <c r="C76" s="57"/>
      <c r="D76" s="1" t="s">
        <v>90</v>
      </c>
      <c r="E76" s="12">
        <v>4298.95</v>
      </c>
    </row>
    <row r="77" spans="1:6" ht="30" hidden="1" customHeight="1" x14ac:dyDescent="0.15">
      <c r="A77" s="51"/>
      <c r="B77" s="54"/>
      <c r="C77" s="57"/>
      <c r="D77" s="1" t="s">
        <v>91</v>
      </c>
      <c r="E77" s="12">
        <v>28246.05</v>
      </c>
    </row>
    <row r="78" spans="1:6" ht="30" hidden="1" customHeight="1" x14ac:dyDescent="0.15">
      <c r="A78" s="51"/>
      <c r="B78" s="54"/>
      <c r="C78" s="57"/>
      <c r="D78" s="1" t="s">
        <v>15</v>
      </c>
      <c r="E78" s="12">
        <v>23179.56</v>
      </c>
    </row>
    <row r="79" spans="1:6" ht="30" hidden="1" customHeight="1" x14ac:dyDescent="0.15">
      <c r="A79" s="51"/>
      <c r="B79" s="54"/>
      <c r="C79" s="57"/>
      <c r="D79" s="1" t="s">
        <v>92</v>
      </c>
      <c r="E79" s="12">
        <v>12715.7</v>
      </c>
    </row>
    <row r="80" spans="1:6" ht="30" hidden="1" customHeight="1" x14ac:dyDescent="0.15">
      <c r="A80" s="51"/>
      <c r="B80" s="54"/>
      <c r="C80" s="57"/>
      <c r="D80" s="1" t="s">
        <v>16</v>
      </c>
      <c r="E80" s="12">
        <v>21516</v>
      </c>
    </row>
    <row r="81" spans="1:5" ht="30" hidden="1" customHeight="1" x14ac:dyDescent="0.15">
      <c r="A81" s="51"/>
      <c r="B81" s="54"/>
      <c r="C81" s="57"/>
      <c r="D81" s="1" t="s">
        <v>93</v>
      </c>
      <c r="E81" s="12">
        <v>1600</v>
      </c>
    </row>
    <row r="82" spans="1:5" ht="30" hidden="1" customHeight="1" x14ac:dyDescent="0.15">
      <c r="A82" s="51"/>
      <c r="B82" s="54"/>
      <c r="C82" s="57"/>
      <c r="D82" s="1" t="s">
        <v>94</v>
      </c>
      <c r="E82" s="12">
        <v>35969.050000000003</v>
      </c>
    </row>
    <row r="83" spans="1:5" ht="30" hidden="1" customHeight="1" x14ac:dyDescent="0.15">
      <c r="A83" s="51"/>
      <c r="B83" s="54"/>
      <c r="C83" s="57"/>
      <c r="D83" s="20" t="s">
        <v>95</v>
      </c>
      <c r="E83" s="12">
        <v>30000</v>
      </c>
    </row>
    <row r="84" spans="1:5" ht="30" hidden="1" customHeight="1" x14ac:dyDescent="0.15">
      <c r="A84" s="52"/>
      <c r="B84" s="55"/>
      <c r="C84" s="58"/>
      <c r="D84" s="6" t="s">
        <v>7</v>
      </c>
      <c r="E84" s="18">
        <f>SUM(E70:E83)</f>
        <v>759101.81000000017</v>
      </c>
    </row>
    <row r="85" spans="1:5" ht="30" hidden="1" customHeight="1" x14ac:dyDescent="0.15">
      <c r="A85" s="33" t="s">
        <v>17</v>
      </c>
      <c r="B85" s="33"/>
      <c r="C85" s="17">
        <v>633714.54</v>
      </c>
      <c r="D85" s="11"/>
      <c r="E85" s="13"/>
    </row>
    <row r="86" spans="1:5" ht="30" hidden="1" customHeight="1" x14ac:dyDescent="0.15">
      <c r="A86" s="33" t="s">
        <v>75</v>
      </c>
      <c r="B86" s="33"/>
      <c r="C86" s="17">
        <v>1980.2</v>
      </c>
      <c r="D86" s="11"/>
      <c r="E86" s="13"/>
    </row>
    <row r="87" spans="1:5" ht="30" hidden="1" customHeight="1" x14ac:dyDescent="0.15">
      <c r="A87" s="28" t="s">
        <v>48</v>
      </c>
      <c r="B87" s="29"/>
      <c r="C87" s="17">
        <f>SUM(C85:C86)</f>
        <v>635694.74</v>
      </c>
      <c r="D87" s="11"/>
      <c r="E87" s="13"/>
    </row>
    <row r="88" spans="1:5" ht="30" hidden="1" customHeight="1" x14ac:dyDescent="0.15">
      <c r="A88" s="8" t="s">
        <v>18</v>
      </c>
      <c r="B88" s="9"/>
      <c r="C88" s="16">
        <f>C7+C10+C17+C40+C69+C42+C87</f>
        <v>9051437.2200000007</v>
      </c>
      <c r="D88" s="10"/>
      <c r="E88" s="16">
        <f>E7+E10+E17+E40+E84+E42+E69</f>
        <v>8153598.7100000009</v>
      </c>
    </row>
    <row r="90" spans="1:5" ht="30" customHeight="1" x14ac:dyDescent="0.15">
      <c r="C90" s="14">
        <v>9051437.2200000007</v>
      </c>
      <c r="E90" s="14">
        <v>8153598.71</v>
      </c>
    </row>
    <row r="91" spans="1:5" ht="30" customHeight="1" x14ac:dyDescent="0.15">
      <c r="C91" s="14">
        <f>C88-C90</f>
        <v>0</v>
      </c>
      <c r="E91" s="14">
        <f>E88-E90</f>
        <v>0</v>
      </c>
    </row>
  </sheetData>
  <autoFilter ref="A3:H88" xr:uid="{00000000-0001-0000-0000-000000000000}">
    <filterColumn colId="1">
      <colorFilter dxfId="0" cellColor="0"/>
    </filterColumn>
  </autoFilter>
  <mergeCells count="10">
    <mergeCell ref="A1:E1"/>
    <mergeCell ref="A70:A84"/>
    <mergeCell ref="B70:B84"/>
    <mergeCell ref="C70:C84"/>
    <mergeCell ref="A41:A42"/>
    <mergeCell ref="A43:A69"/>
    <mergeCell ref="A4:A7"/>
    <mergeCell ref="A8:A10"/>
    <mergeCell ref="A18:A40"/>
    <mergeCell ref="A11:A17"/>
  </mergeCells>
  <phoneticPr fontId="2" type="noConversion"/>
  <printOptions horizontalCentered="1"/>
  <pageMargins left="0.23622047244094491" right="0.23622047244094491" top="0.23622047244094491" bottom="0.47244094488188981" header="0.31496062992125984" footer="0.31496062992125984"/>
  <pageSetup paperSize="9" fitToHeight="0" orientation="landscape" r:id="rId1"/>
  <headerFooter>
    <oddFooter>第 &amp;P 页，共 &amp;N 页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F3263-C8DC-4753-85E0-B27149334CB6}">
  <dimension ref="A1:G91"/>
  <sheetViews>
    <sheetView tabSelected="1" zoomScale="82" zoomScaleNormal="82" workbookViewId="0">
      <pane ySplit="3" topLeftCell="A25" activePane="bottomLeft" state="frozen"/>
      <selection pane="bottomLeft" activeCell="B32" sqref="B32"/>
    </sheetView>
  </sheetViews>
  <sheetFormatPr defaultColWidth="9" defaultRowHeight="30" customHeight="1" x14ac:dyDescent="0.15"/>
  <cols>
    <col min="1" max="1" width="13.375" style="23" customWidth="1"/>
    <col min="2" max="2" width="39.875" style="3" customWidth="1"/>
    <col min="3" max="3" width="17" style="14" customWidth="1"/>
    <col min="4" max="4" width="39.875" style="19" customWidth="1"/>
    <col min="5" max="5" width="18.25" style="14" customWidth="1"/>
    <col min="6" max="6" width="9" style="3"/>
    <col min="7" max="7" width="15" style="3" bestFit="1" customWidth="1"/>
    <col min="8" max="16384" width="9" style="3"/>
  </cols>
  <sheetData>
    <row r="1" spans="1:7" ht="30" customHeight="1" x14ac:dyDescent="0.15">
      <c r="A1" s="49" t="s">
        <v>52</v>
      </c>
      <c r="B1" s="49"/>
      <c r="C1" s="49"/>
      <c r="D1" s="49"/>
      <c r="E1" s="49"/>
    </row>
    <row r="2" spans="1:7" ht="30" customHeight="1" x14ac:dyDescent="0.15">
      <c r="D2" s="19" t="s">
        <v>158</v>
      </c>
      <c r="E2" s="42"/>
    </row>
    <row r="3" spans="1:7" s="4" customFormat="1" ht="30" customHeight="1" x14ac:dyDescent="0.15">
      <c r="A3" s="22" t="s">
        <v>1</v>
      </c>
      <c r="B3" s="22" t="s">
        <v>2</v>
      </c>
      <c r="C3" s="15" t="s">
        <v>172</v>
      </c>
      <c r="D3" s="22" t="s">
        <v>4</v>
      </c>
      <c r="E3" s="15" t="s">
        <v>173</v>
      </c>
    </row>
    <row r="4" spans="1:7" ht="30" customHeight="1" x14ac:dyDescent="0.15">
      <c r="A4" s="59" t="s">
        <v>6</v>
      </c>
      <c r="B4" s="5" t="s">
        <v>44</v>
      </c>
      <c r="C4" s="44">
        <v>46042.27</v>
      </c>
      <c r="D4" s="5" t="s">
        <v>110</v>
      </c>
      <c r="E4" s="13">
        <v>38293.35</v>
      </c>
    </row>
    <row r="5" spans="1:7" ht="30" customHeight="1" x14ac:dyDescent="0.15">
      <c r="A5" s="59"/>
      <c r="B5" s="11" t="s">
        <v>25</v>
      </c>
      <c r="C5" s="44">
        <v>2900.21</v>
      </c>
      <c r="D5" s="11" t="s">
        <v>142</v>
      </c>
      <c r="E5" s="13">
        <v>147368.95000000001</v>
      </c>
    </row>
    <row r="6" spans="1:7" ht="30" customHeight="1" x14ac:dyDescent="0.15">
      <c r="A6" s="59"/>
      <c r="B6" s="11" t="s">
        <v>34</v>
      </c>
      <c r="C6" s="44">
        <v>12000</v>
      </c>
      <c r="D6" s="11" t="s">
        <v>139</v>
      </c>
      <c r="E6" s="13">
        <f>43552+394774.47</f>
        <v>438326.47</v>
      </c>
    </row>
    <row r="7" spans="1:7" ht="30" customHeight="1" x14ac:dyDescent="0.15">
      <c r="A7" s="59"/>
      <c r="B7" s="6" t="s">
        <v>24</v>
      </c>
      <c r="C7" s="16">
        <f>SUM(C4:C6)</f>
        <v>60942.479999999996</v>
      </c>
      <c r="D7" s="6" t="s">
        <v>7</v>
      </c>
      <c r="E7" s="18">
        <f>SUM(E4:E6)</f>
        <v>623988.77</v>
      </c>
      <c r="G7" s="32"/>
    </row>
    <row r="8" spans="1:7" ht="30" customHeight="1" x14ac:dyDescent="0.15">
      <c r="A8" s="59" t="s">
        <v>8</v>
      </c>
      <c r="B8" s="25" t="s">
        <v>31</v>
      </c>
      <c r="C8" s="44">
        <v>648400</v>
      </c>
      <c r="D8" s="11" t="s">
        <v>45</v>
      </c>
      <c r="E8" s="44">
        <v>648400</v>
      </c>
    </row>
    <row r="9" spans="1:7" ht="30" customHeight="1" x14ac:dyDescent="0.15">
      <c r="A9" s="59"/>
      <c r="B9" s="25" t="s">
        <v>160</v>
      </c>
      <c r="C9" s="44">
        <v>23500</v>
      </c>
      <c r="D9" s="11" t="s">
        <v>164</v>
      </c>
      <c r="E9" s="44">
        <v>2450</v>
      </c>
    </row>
    <row r="10" spans="1:7" ht="30" customHeight="1" x14ac:dyDescent="0.15">
      <c r="A10" s="59"/>
      <c r="B10" s="6" t="s">
        <v>7</v>
      </c>
      <c r="C10" s="16">
        <f>SUM(C8:C9)</f>
        <v>671900</v>
      </c>
      <c r="D10" s="6" t="s">
        <v>7</v>
      </c>
      <c r="E10" s="18">
        <f>SUM(E8:E9)</f>
        <v>650850</v>
      </c>
    </row>
    <row r="11" spans="1:7" ht="30" customHeight="1" x14ac:dyDescent="0.15">
      <c r="A11" s="59" t="s">
        <v>163</v>
      </c>
      <c r="B11" s="7" t="s">
        <v>56</v>
      </c>
      <c r="C11" s="44">
        <f>800.2+4276.8</f>
        <v>5077</v>
      </c>
      <c r="D11" s="48" t="s">
        <v>170</v>
      </c>
      <c r="E11" s="44">
        <f>502.73+3221</f>
        <v>3723.73</v>
      </c>
    </row>
    <row r="12" spans="1:7" ht="30" customHeight="1" x14ac:dyDescent="0.15">
      <c r="A12" s="59"/>
      <c r="B12" s="11" t="s">
        <v>53</v>
      </c>
      <c r="C12" s="44">
        <v>303356</v>
      </c>
      <c r="D12" s="27" t="s">
        <v>149</v>
      </c>
      <c r="E12" s="44">
        <f>310256+34990.25</f>
        <v>345246.25</v>
      </c>
    </row>
    <row r="13" spans="1:7" ht="30" customHeight="1" x14ac:dyDescent="0.15">
      <c r="A13" s="59"/>
      <c r="B13" s="11" t="s">
        <v>150</v>
      </c>
      <c r="C13" s="44">
        <v>35716.1</v>
      </c>
      <c r="D13" s="45" t="s">
        <v>175</v>
      </c>
      <c r="E13" s="44">
        <f>40645.55+45449.8</f>
        <v>86095.35</v>
      </c>
    </row>
    <row r="14" spans="1:7" ht="30" customHeight="1" x14ac:dyDescent="0.15">
      <c r="A14" s="59"/>
      <c r="B14" s="11" t="s">
        <v>125</v>
      </c>
      <c r="C14" s="44">
        <v>3050</v>
      </c>
      <c r="D14" s="5" t="s">
        <v>155</v>
      </c>
      <c r="E14" s="44">
        <v>3050</v>
      </c>
    </row>
    <row r="15" spans="1:7" ht="30" customHeight="1" x14ac:dyDescent="0.15">
      <c r="A15" s="59"/>
      <c r="B15" s="11" t="s">
        <v>159</v>
      </c>
      <c r="C15" s="44">
        <v>17684.77</v>
      </c>
      <c r="D15" s="27" t="s">
        <v>152</v>
      </c>
      <c r="E15" s="44">
        <f>5196.1+17605.55</f>
        <v>22801.65</v>
      </c>
    </row>
    <row r="16" spans="1:7" ht="30" customHeight="1" x14ac:dyDescent="0.15">
      <c r="A16" s="59"/>
      <c r="B16" s="11"/>
      <c r="C16" s="44"/>
      <c r="D16" s="5" t="s">
        <v>124</v>
      </c>
      <c r="E16" s="44">
        <v>159280.70000000001</v>
      </c>
    </row>
    <row r="17" spans="1:5" ht="30" customHeight="1" x14ac:dyDescent="0.15">
      <c r="A17" s="59"/>
      <c r="B17" s="6" t="s">
        <v>7</v>
      </c>
      <c r="C17" s="16">
        <f>SUM(C11:C16)</f>
        <v>364883.87</v>
      </c>
      <c r="D17" s="6" t="s">
        <v>7</v>
      </c>
      <c r="E17" s="16">
        <f>SUM(E11:E16)</f>
        <v>620197.67999999993</v>
      </c>
    </row>
    <row r="18" spans="1:5" ht="30" customHeight="1" x14ac:dyDescent="0.15">
      <c r="A18" s="59" t="s">
        <v>9</v>
      </c>
      <c r="B18" s="11" t="s">
        <v>19</v>
      </c>
      <c r="C18" s="44">
        <v>23136.31</v>
      </c>
      <c r="D18" s="7" t="s">
        <v>32</v>
      </c>
      <c r="E18" s="13">
        <v>0</v>
      </c>
    </row>
    <row r="19" spans="1:5" ht="30" customHeight="1" x14ac:dyDescent="0.15">
      <c r="A19" s="59"/>
      <c r="B19" s="11" t="s">
        <v>36</v>
      </c>
      <c r="C19" s="44">
        <v>36000</v>
      </c>
      <c r="D19" s="7" t="s">
        <v>98</v>
      </c>
      <c r="E19" s="13">
        <v>20000</v>
      </c>
    </row>
    <row r="20" spans="1:5" ht="30" customHeight="1" x14ac:dyDescent="0.15">
      <c r="A20" s="59"/>
      <c r="B20" s="11" t="s">
        <v>10</v>
      </c>
      <c r="C20" s="44">
        <v>3153</v>
      </c>
      <c r="D20" s="7" t="s">
        <v>99</v>
      </c>
      <c r="E20" s="13">
        <v>2982</v>
      </c>
    </row>
    <row r="21" spans="1:5" ht="30" customHeight="1" x14ac:dyDescent="0.15">
      <c r="A21" s="59"/>
      <c r="B21" s="11" t="s">
        <v>11</v>
      </c>
      <c r="C21" s="44">
        <v>372430.53</v>
      </c>
      <c r="D21" s="11" t="s">
        <v>100</v>
      </c>
      <c r="E21" s="13">
        <f>316000
+150000</f>
        <v>466000</v>
      </c>
    </row>
    <row r="22" spans="1:5" ht="30" customHeight="1" x14ac:dyDescent="0.15">
      <c r="A22" s="59"/>
      <c r="B22" s="11" t="s">
        <v>57</v>
      </c>
      <c r="C22" s="44">
        <v>2850041</v>
      </c>
      <c r="D22" s="11" t="s">
        <v>101</v>
      </c>
      <c r="E22" s="13">
        <v>2850000</v>
      </c>
    </row>
    <row r="23" spans="1:5" ht="30" customHeight="1" x14ac:dyDescent="0.15">
      <c r="A23" s="59"/>
      <c r="B23" s="11" t="s">
        <v>37</v>
      </c>
      <c r="C23" s="44">
        <v>0</v>
      </c>
      <c r="D23" s="11" t="s">
        <v>102</v>
      </c>
      <c r="E23" s="13">
        <f>4800
+2400</f>
        <v>7200</v>
      </c>
    </row>
    <row r="24" spans="1:5" ht="30" customHeight="1" x14ac:dyDescent="0.15">
      <c r="A24" s="59"/>
      <c r="B24" s="35" t="s">
        <v>28</v>
      </c>
      <c r="C24" s="44">
        <v>21139</v>
      </c>
      <c r="D24" s="7" t="s">
        <v>148</v>
      </c>
      <c r="E24" s="13">
        <f>43441.58+2000</f>
        <v>45441.58</v>
      </c>
    </row>
    <row r="25" spans="1:5" ht="30" customHeight="1" x14ac:dyDescent="0.15">
      <c r="A25" s="59"/>
      <c r="B25" s="11" t="s">
        <v>13</v>
      </c>
      <c r="C25" s="44">
        <v>17981.740000000002</v>
      </c>
      <c r="D25" s="7" t="s">
        <v>104</v>
      </c>
      <c r="E25" s="13">
        <v>9756</v>
      </c>
    </row>
    <row r="26" spans="1:5" ht="30" customHeight="1" x14ac:dyDescent="0.15">
      <c r="A26" s="59"/>
      <c r="B26" s="11" t="s">
        <v>12</v>
      </c>
      <c r="C26" s="44">
        <v>100010.01</v>
      </c>
      <c r="D26" s="7" t="s">
        <v>105</v>
      </c>
      <c r="E26" s="13">
        <f>13799.8
+19263.7</f>
        <v>33063.5</v>
      </c>
    </row>
    <row r="27" spans="1:5" ht="30" customHeight="1" x14ac:dyDescent="0.15">
      <c r="A27" s="59"/>
      <c r="B27" s="11" t="s">
        <v>147</v>
      </c>
      <c r="C27" s="44">
        <v>688600</v>
      </c>
      <c r="D27" s="7" t="s">
        <v>106</v>
      </c>
      <c r="E27" s="13">
        <v>688465</v>
      </c>
    </row>
    <row r="28" spans="1:5" ht="30" customHeight="1" x14ac:dyDescent="0.15">
      <c r="A28" s="59"/>
      <c r="B28" s="11" t="s">
        <v>21</v>
      </c>
      <c r="C28" s="44">
        <v>50600</v>
      </c>
      <c r="D28" s="5" t="s">
        <v>107</v>
      </c>
      <c r="E28" s="13">
        <v>274422</v>
      </c>
    </row>
    <row r="29" spans="1:5" ht="30" customHeight="1" x14ac:dyDescent="0.15">
      <c r="A29" s="59"/>
      <c r="B29" s="35" t="s">
        <v>22</v>
      </c>
      <c r="C29" s="13">
        <v>0</v>
      </c>
      <c r="D29" s="7" t="s">
        <v>108</v>
      </c>
      <c r="E29" s="13">
        <v>20000</v>
      </c>
    </row>
    <row r="30" spans="1:5" ht="48" customHeight="1" x14ac:dyDescent="0.15">
      <c r="A30" s="59"/>
      <c r="B30" s="11" t="s">
        <v>23</v>
      </c>
      <c r="C30" s="13">
        <v>58059</v>
      </c>
      <c r="D30" s="7" t="s">
        <v>109</v>
      </c>
      <c r="E30" s="13">
        <v>281803</v>
      </c>
    </row>
    <row r="31" spans="1:5" ht="30" customHeight="1" x14ac:dyDescent="0.15">
      <c r="A31" s="59"/>
      <c r="B31" s="11" t="s">
        <v>33</v>
      </c>
      <c r="C31" s="13">
        <v>10481.26</v>
      </c>
      <c r="D31" s="7" t="s">
        <v>111</v>
      </c>
      <c r="E31" s="13">
        <f>1000
+320</f>
        <v>1320</v>
      </c>
    </row>
    <row r="32" spans="1:5" ht="40.5" x14ac:dyDescent="0.15">
      <c r="A32" s="59"/>
      <c r="B32" s="35" t="s">
        <v>30</v>
      </c>
      <c r="C32" s="44">
        <v>150000</v>
      </c>
      <c r="D32" s="7" t="s">
        <v>112</v>
      </c>
      <c r="E32" s="13">
        <v>113809.8</v>
      </c>
    </row>
    <row r="33" spans="1:5" ht="30" customHeight="1" x14ac:dyDescent="0.15">
      <c r="A33" s="59"/>
      <c r="B33" s="11" t="s">
        <v>68</v>
      </c>
      <c r="C33" s="44">
        <v>0</v>
      </c>
      <c r="D33" s="7" t="s">
        <v>108</v>
      </c>
      <c r="E33" s="13">
        <v>20000</v>
      </c>
    </row>
    <row r="34" spans="1:5" ht="30" customHeight="1" x14ac:dyDescent="0.15">
      <c r="A34" s="59"/>
      <c r="B34" s="11" t="s">
        <v>38</v>
      </c>
      <c r="C34" s="44">
        <v>115640</v>
      </c>
      <c r="D34" s="7" t="s">
        <v>113</v>
      </c>
      <c r="E34" s="13">
        <v>83321.119999999995</v>
      </c>
    </row>
    <row r="35" spans="1:5" ht="30" customHeight="1" x14ac:dyDescent="0.15">
      <c r="A35" s="59"/>
      <c r="B35" s="11" t="s">
        <v>39</v>
      </c>
      <c r="C35" s="44">
        <v>0</v>
      </c>
      <c r="D35" s="7" t="s">
        <v>114</v>
      </c>
      <c r="E35" s="13">
        <f>5000
+15000</f>
        <v>20000</v>
      </c>
    </row>
    <row r="36" spans="1:5" ht="30" customHeight="1" x14ac:dyDescent="0.15">
      <c r="A36" s="59"/>
      <c r="B36" s="11" t="s">
        <v>177</v>
      </c>
      <c r="C36" s="44">
        <v>196000</v>
      </c>
      <c r="D36" s="7" t="s">
        <v>97</v>
      </c>
      <c r="E36" s="13">
        <v>10000</v>
      </c>
    </row>
    <row r="37" spans="1:5" ht="30" customHeight="1" x14ac:dyDescent="0.15">
      <c r="A37" s="59"/>
      <c r="B37" s="11" t="s">
        <v>70</v>
      </c>
      <c r="C37" s="44">
        <v>300192.62</v>
      </c>
      <c r="D37" s="7" t="s">
        <v>115</v>
      </c>
      <c r="E37" s="13">
        <v>24434.52</v>
      </c>
    </row>
    <row r="38" spans="1:5" ht="30" customHeight="1" x14ac:dyDescent="0.15">
      <c r="A38" s="59"/>
      <c r="B38" s="11" t="s">
        <v>71</v>
      </c>
      <c r="C38" s="44">
        <v>117600</v>
      </c>
      <c r="D38" s="7" t="s">
        <v>116</v>
      </c>
      <c r="E38" s="13">
        <v>100000</v>
      </c>
    </row>
    <row r="39" spans="1:5" ht="30" customHeight="1" x14ac:dyDescent="0.15">
      <c r="A39" s="59"/>
      <c r="B39" s="11" t="s">
        <v>76</v>
      </c>
      <c r="C39" s="44">
        <v>14886.38</v>
      </c>
      <c r="D39" s="7"/>
      <c r="E39" s="13"/>
    </row>
    <row r="40" spans="1:5" ht="30" customHeight="1" x14ac:dyDescent="0.15">
      <c r="A40" s="59"/>
      <c r="B40" s="6" t="s">
        <v>7</v>
      </c>
      <c r="C40" s="16">
        <f>SUM(C18:C39)</f>
        <v>5125950.8499999996</v>
      </c>
      <c r="D40" s="6" t="s">
        <v>7</v>
      </c>
      <c r="E40" s="18">
        <f>SUM(E18:E39)</f>
        <v>5072018.5199999996</v>
      </c>
    </row>
    <row r="41" spans="1:5" ht="30" customHeight="1" x14ac:dyDescent="0.15">
      <c r="A41" s="59" t="s">
        <v>162</v>
      </c>
      <c r="B41" s="11" t="s">
        <v>27</v>
      </c>
      <c r="C41" s="44">
        <v>701785.75</v>
      </c>
      <c r="D41" s="5" t="s">
        <v>144</v>
      </c>
      <c r="E41" s="31">
        <f>610000
+60000</f>
        <v>670000</v>
      </c>
    </row>
    <row r="42" spans="1:5" ht="30" customHeight="1" x14ac:dyDescent="0.15">
      <c r="A42" s="59"/>
      <c r="B42" s="2" t="s">
        <v>24</v>
      </c>
      <c r="C42" s="16">
        <f>SUM(C41)</f>
        <v>701785.75</v>
      </c>
      <c r="D42" s="2" t="s">
        <v>7</v>
      </c>
      <c r="E42" s="18">
        <f>SUM(E41)</f>
        <v>670000</v>
      </c>
    </row>
    <row r="43" spans="1:5" ht="30" customHeight="1" x14ac:dyDescent="0.15">
      <c r="A43" s="59" t="s">
        <v>161</v>
      </c>
      <c r="B43" s="7" t="s">
        <v>171</v>
      </c>
      <c r="C43" s="46">
        <v>224790.83</v>
      </c>
      <c r="D43" s="35" t="s">
        <v>156</v>
      </c>
      <c r="E43" s="46">
        <f>235751.12+134769.01</f>
        <v>370520.13</v>
      </c>
    </row>
    <row r="44" spans="1:5" ht="30" customHeight="1" x14ac:dyDescent="0.15">
      <c r="A44" s="59"/>
      <c r="B44" s="7" t="s">
        <v>143</v>
      </c>
      <c r="C44" s="46">
        <v>249616.19</v>
      </c>
      <c r="D44" s="7" t="s">
        <v>174</v>
      </c>
      <c r="E44" s="46">
        <f>98932.57+311257.39</f>
        <v>410189.96</v>
      </c>
    </row>
    <row r="45" spans="1:5" ht="30" customHeight="1" x14ac:dyDescent="0.15">
      <c r="A45" s="59"/>
      <c r="B45" s="7" t="s">
        <v>82</v>
      </c>
      <c r="C45" s="46">
        <v>483026.67</v>
      </c>
      <c r="D45" s="7" t="s">
        <v>157</v>
      </c>
      <c r="E45" s="46">
        <v>532510.09</v>
      </c>
    </row>
    <row r="46" spans="1:5" ht="30" customHeight="1" x14ac:dyDescent="0.15">
      <c r="A46" s="59"/>
      <c r="B46" s="7" t="s">
        <v>77</v>
      </c>
      <c r="C46" s="46">
        <v>0</v>
      </c>
      <c r="D46" s="47" t="s">
        <v>123</v>
      </c>
      <c r="E46" s="46">
        <f>24695.64+60168.66</f>
        <v>84864.3</v>
      </c>
    </row>
    <row r="47" spans="1:5" ht="30" customHeight="1" x14ac:dyDescent="0.15">
      <c r="A47" s="59"/>
      <c r="B47" s="5" t="s">
        <v>72</v>
      </c>
      <c r="C47" s="44">
        <v>100</v>
      </c>
      <c r="D47" s="41" t="s">
        <v>145</v>
      </c>
      <c r="E47" s="44">
        <v>1078</v>
      </c>
    </row>
    <row r="48" spans="1:5" ht="30" customHeight="1" x14ac:dyDescent="0.15">
      <c r="A48" s="59"/>
      <c r="B48" s="5" t="s">
        <v>41</v>
      </c>
      <c r="C48" s="44">
        <v>0</v>
      </c>
      <c r="D48" s="41" t="s">
        <v>151</v>
      </c>
      <c r="E48" s="44">
        <v>60950</v>
      </c>
    </row>
    <row r="49" spans="1:5" ht="30" customHeight="1" x14ac:dyDescent="0.15">
      <c r="A49" s="59"/>
      <c r="B49" s="5" t="s">
        <v>43</v>
      </c>
      <c r="C49" s="44">
        <v>0</v>
      </c>
      <c r="D49" s="41" t="s">
        <v>137</v>
      </c>
      <c r="E49" s="13">
        <f>4236+12000</f>
        <v>16236</v>
      </c>
    </row>
    <row r="50" spans="1:5" ht="30" customHeight="1" x14ac:dyDescent="0.15">
      <c r="A50" s="59"/>
      <c r="B50" s="5" t="s">
        <v>58</v>
      </c>
      <c r="C50" s="44">
        <v>140000</v>
      </c>
      <c r="D50" s="41" t="s">
        <v>165</v>
      </c>
      <c r="E50" s="44">
        <v>188006</v>
      </c>
    </row>
    <row r="51" spans="1:5" ht="30" customHeight="1" x14ac:dyDescent="0.15">
      <c r="A51" s="59"/>
      <c r="B51" s="7" t="s">
        <v>80</v>
      </c>
      <c r="C51" s="44">
        <v>445544.55</v>
      </c>
      <c r="D51" s="41" t="s">
        <v>47</v>
      </c>
      <c r="E51" s="13">
        <f>445544.55+623614.04+5215</f>
        <v>1074373.5900000001</v>
      </c>
    </row>
    <row r="52" spans="1:5" ht="30" customHeight="1" x14ac:dyDescent="0.15">
      <c r="A52" s="59"/>
      <c r="B52" s="5" t="s">
        <v>121</v>
      </c>
      <c r="C52" s="44">
        <v>0</v>
      </c>
      <c r="D52" s="41" t="s">
        <v>166</v>
      </c>
      <c r="E52" s="13">
        <v>72386</v>
      </c>
    </row>
    <row r="53" spans="1:5" ht="48" customHeight="1" x14ac:dyDescent="0.15">
      <c r="A53" s="59"/>
      <c r="B53" s="7" t="s">
        <v>81</v>
      </c>
      <c r="C53" s="44">
        <v>0</v>
      </c>
      <c r="D53" s="41" t="s">
        <v>176</v>
      </c>
      <c r="E53" s="44">
        <f>275000+16971.38+1358.5</f>
        <v>293329.88</v>
      </c>
    </row>
    <row r="54" spans="1:5" ht="30" customHeight="1" x14ac:dyDescent="0.15">
      <c r="A54" s="59"/>
      <c r="B54" s="5" t="s">
        <v>73</v>
      </c>
      <c r="C54" s="44">
        <v>938000</v>
      </c>
      <c r="D54" s="21" t="s">
        <v>35</v>
      </c>
      <c r="E54" s="21" t="s">
        <v>35</v>
      </c>
    </row>
    <row r="55" spans="1:5" ht="30" customHeight="1" x14ac:dyDescent="0.15">
      <c r="A55" s="59"/>
      <c r="B55" s="5" t="s">
        <v>67</v>
      </c>
      <c r="C55" s="44">
        <v>14790.54</v>
      </c>
      <c r="D55" s="41" t="s">
        <v>167</v>
      </c>
      <c r="E55" s="44">
        <v>24989.119999999999</v>
      </c>
    </row>
    <row r="56" spans="1:5" ht="30" customHeight="1" x14ac:dyDescent="0.15">
      <c r="A56" s="59"/>
      <c r="B56" s="5" t="s">
        <v>120</v>
      </c>
      <c r="C56" s="44">
        <v>0</v>
      </c>
      <c r="D56" s="41" t="s">
        <v>168</v>
      </c>
      <c r="E56" s="44">
        <v>4111.05</v>
      </c>
    </row>
    <row r="57" spans="1:5" ht="30" customHeight="1" x14ac:dyDescent="0.15">
      <c r="A57" s="59"/>
      <c r="B57" s="5" t="s">
        <v>79</v>
      </c>
      <c r="C57" s="44">
        <v>0</v>
      </c>
      <c r="D57" s="41" t="s">
        <v>136</v>
      </c>
      <c r="E57" s="44">
        <v>21500</v>
      </c>
    </row>
    <row r="58" spans="1:5" ht="30" customHeight="1" x14ac:dyDescent="0.15">
      <c r="A58" s="59"/>
      <c r="B58" s="5" t="s">
        <v>117</v>
      </c>
      <c r="C58" s="44">
        <v>138613.85999999999</v>
      </c>
      <c r="D58" s="41" t="s">
        <v>146</v>
      </c>
      <c r="E58" s="44">
        <v>215335.69</v>
      </c>
    </row>
    <row r="59" spans="1:5" ht="30" customHeight="1" x14ac:dyDescent="0.15">
      <c r="A59" s="59"/>
      <c r="B59" s="5" t="s">
        <v>154</v>
      </c>
      <c r="C59" s="44">
        <v>43403.99</v>
      </c>
      <c r="D59" s="21" t="s">
        <v>35</v>
      </c>
      <c r="E59" s="21" t="s">
        <v>35</v>
      </c>
    </row>
    <row r="60" spans="1:5" ht="30" customHeight="1" x14ac:dyDescent="0.15">
      <c r="A60" s="59"/>
      <c r="B60" s="5" t="s">
        <v>50</v>
      </c>
      <c r="C60" s="44">
        <v>0</v>
      </c>
      <c r="D60" s="21" t="s">
        <v>35</v>
      </c>
      <c r="E60" s="44">
        <v>151615.56</v>
      </c>
    </row>
    <row r="61" spans="1:5" ht="30" customHeight="1" x14ac:dyDescent="0.15">
      <c r="A61" s="59"/>
      <c r="B61" s="5" t="s">
        <v>153</v>
      </c>
      <c r="C61" s="44">
        <v>31993.91</v>
      </c>
      <c r="D61" s="21" t="s">
        <v>35</v>
      </c>
      <c r="E61" s="21" t="s">
        <v>35</v>
      </c>
    </row>
    <row r="62" spans="1:5" ht="30" customHeight="1" x14ac:dyDescent="0.15">
      <c r="A62" s="59"/>
      <c r="B62" s="5" t="s">
        <v>63</v>
      </c>
      <c r="C62" s="44">
        <v>4880</v>
      </c>
      <c r="D62" s="21" t="s">
        <v>83</v>
      </c>
      <c r="E62" s="44">
        <f>4776.13+4995</f>
        <v>9771.130000000001</v>
      </c>
    </row>
    <row r="63" spans="1:5" ht="30" customHeight="1" x14ac:dyDescent="0.15">
      <c r="A63" s="59"/>
      <c r="B63" s="5" t="s">
        <v>49</v>
      </c>
      <c r="C63" s="44">
        <v>96000</v>
      </c>
      <c r="D63" s="21" t="s">
        <v>35</v>
      </c>
      <c r="E63" s="44">
        <f>81291.2+34839.08</f>
        <v>116130.28</v>
      </c>
    </row>
    <row r="64" spans="1:5" ht="30" customHeight="1" x14ac:dyDescent="0.15">
      <c r="A64" s="59"/>
      <c r="B64" s="5" t="s">
        <v>64</v>
      </c>
      <c r="C64" s="44">
        <v>2480.16</v>
      </c>
      <c r="D64" s="21" t="s">
        <v>35</v>
      </c>
      <c r="E64" s="44">
        <v>20126.689999999999</v>
      </c>
    </row>
    <row r="65" spans="1:5" ht="30" customHeight="1" x14ac:dyDescent="0.15">
      <c r="A65" s="59"/>
      <c r="B65" s="5" t="s">
        <v>42</v>
      </c>
      <c r="C65" s="44">
        <v>70826.19</v>
      </c>
      <c r="D65" s="21" t="s">
        <v>35</v>
      </c>
      <c r="E65" s="44">
        <v>58868.33</v>
      </c>
    </row>
    <row r="66" spans="1:5" ht="30" customHeight="1" x14ac:dyDescent="0.15">
      <c r="A66" s="59"/>
      <c r="B66" s="5" t="s">
        <v>65</v>
      </c>
      <c r="C66" s="44">
        <v>75000</v>
      </c>
      <c r="D66" s="21" t="s">
        <v>35</v>
      </c>
      <c r="E66" s="44">
        <v>2100</v>
      </c>
    </row>
    <row r="67" spans="1:5" ht="30" customHeight="1" x14ac:dyDescent="0.15">
      <c r="A67" s="59"/>
      <c r="B67" s="5" t="s">
        <v>66</v>
      </c>
      <c r="C67" s="44">
        <v>56000</v>
      </c>
      <c r="D67" s="21" t="s">
        <v>35</v>
      </c>
      <c r="E67" s="44">
        <v>4200</v>
      </c>
    </row>
    <row r="68" spans="1:5" ht="30" customHeight="1" x14ac:dyDescent="0.15">
      <c r="A68" s="59"/>
      <c r="B68" s="5" t="s">
        <v>140</v>
      </c>
      <c r="C68" s="44">
        <v>47400</v>
      </c>
      <c r="D68" s="21" t="s">
        <v>35</v>
      </c>
      <c r="E68" s="44">
        <v>2100</v>
      </c>
    </row>
    <row r="69" spans="1:5" ht="30" customHeight="1" x14ac:dyDescent="0.15">
      <c r="A69" s="59"/>
      <c r="B69" s="5" t="s">
        <v>141</v>
      </c>
      <c r="C69" s="44">
        <v>2000000</v>
      </c>
      <c r="D69" s="21" t="s">
        <v>35</v>
      </c>
      <c r="E69" s="21" t="s">
        <v>35</v>
      </c>
    </row>
    <row r="70" spans="1:5" ht="30" customHeight="1" x14ac:dyDescent="0.15">
      <c r="A70" s="59"/>
      <c r="B70" s="5" t="s">
        <v>62</v>
      </c>
      <c r="C70" s="44">
        <v>210000</v>
      </c>
      <c r="D70" s="21" t="s">
        <v>35</v>
      </c>
      <c r="E70" s="44">
        <v>9445.7800000000007</v>
      </c>
    </row>
    <row r="71" spans="1:5" ht="30" customHeight="1" x14ac:dyDescent="0.15">
      <c r="A71" s="59"/>
      <c r="B71" s="6" t="s">
        <v>7</v>
      </c>
      <c r="C71" s="16">
        <f>SUM(C43:C70)</f>
        <v>5272466.8900000006</v>
      </c>
      <c r="D71" s="6"/>
      <c r="E71" s="18">
        <f>SUM(E43:E70)</f>
        <v>3744737.5799999996</v>
      </c>
    </row>
    <row r="72" spans="1:5" ht="30" customHeight="1" x14ac:dyDescent="0.15">
      <c r="A72" s="65" t="s">
        <v>14</v>
      </c>
      <c r="B72" s="66"/>
      <c r="C72" s="67"/>
      <c r="D72" s="11" t="s">
        <v>84</v>
      </c>
      <c r="E72" s="44">
        <v>514200</v>
      </c>
    </row>
    <row r="73" spans="1:5" ht="30" customHeight="1" x14ac:dyDescent="0.15">
      <c r="A73" s="65"/>
      <c r="B73" s="68"/>
      <c r="C73" s="69"/>
      <c r="D73" s="1" t="s">
        <v>85</v>
      </c>
      <c r="E73" s="44">
        <v>71743.78</v>
      </c>
    </row>
    <row r="74" spans="1:5" ht="30" customHeight="1" x14ac:dyDescent="0.15">
      <c r="A74" s="65"/>
      <c r="B74" s="68"/>
      <c r="C74" s="69"/>
      <c r="D74" s="1" t="s">
        <v>86</v>
      </c>
      <c r="E74" s="44">
        <v>61884.22</v>
      </c>
    </row>
    <row r="75" spans="1:5" ht="30" customHeight="1" x14ac:dyDescent="0.15">
      <c r="A75" s="65"/>
      <c r="B75" s="68"/>
      <c r="C75" s="69"/>
      <c r="D75" s="1" t="s">
        <v>87</v>
      </c>
      <c r="E75" s="13">
        <v>16944.29</v>
      </c>
    </row>
    <row r="76" spans="1:5" ht="30" customHeight="1" x14ac:dyDescent="0.15">
      <c r="A76" s="65"/>
      <c r="B76" s="68"/>
      <c r="C76" s="69"/>
      <c r="D76" s="1" t="s">
        <v>88</v>
      </c>
      <c r="E76" s="44">
        <v>10357.459999999999</v>
      </c>
    </row>
    <row r="77" spans="1:5" ht="30" customHeight="1" x14ac:dyDescent="0.15">
      <c r="A77" s="65"/>
      <c r="B77" s="68"/>
      <c r="C77" s="69"/>
      <c r="D77" s="1" t="s">
        <v>89</v>
      </c>
      <c r="E77" s="44">
        <v>7472.25</v>
      </c>
    </row>
    <row r="78" spans="1:5" ht="30" customHeight="1" x14ac:dyDescent="0.15">
      <c r="A78" s="65"/>
      <c r="B78" s="68"/>
      <c r="C78" s="69"/>
      <c r="D78" s="1" t="s">
        <v>90</v>
      </c>
      <c r="E78" s="44">
        <v>4298.95</v>
      </c>
    </row>
    <row r="79" spans="1:5" ht="30" customHeight="1" x14ac:dyDescent="0.15">
      <c r="A79" s="65"/>
      <c r="B79" s="68"/>
      <c r="C79" s="69"/>
      <c r="D79" s="1" t="s">
        <v>91</v>
      </c>
      <c r="E79" s="44">
        <v>31846.05</v>
      </c>
    </row>
    <row r="80" spans="1:5" ht="30" customHeight="1" x14ac:dyDescent="0.15">
      <c r="A80" s="65"/>
      <c r="B80" s="68"/>
      <c r="C80" s="69"/>
      <c r="D80" s="1" t="s">
        <v>15</v>
      </c>
      <c r="E80" s="44">
        <v>40279.56</v>
      </c>
    </row>
    <row r="81" spans="1:5" ht="30" customHeight="1" x14ac:dyDescent="0.15">
      <c r="A81" s="65"/>
      <c r="B81" s="68"/>
      <c r="C81" s="69"/>
      <c r="D81" s="1" t="s">
        <v>92</v>
      </c>
      <c r="E81" s="44">
        <v>13841.88</v>
      </c>
    </row>
    <row r="82" spans="1:5" ht="30" customHeight="1" x14ac:dyDescent="0.15">
      <c r="A82" s="65"/>
      <c r="B82" s="68"/>
      <c r="C82" s="69"/>
      <c r="D82" s="1" t="s">
        <v>16</v>
      </c>
      <c r="E82" s="44">
        <v>23740</v>
      </c>
    </row>
    <row r="83" spans="1:5" ht="30" customHeight="1" x14ac:dyDescent="0.15">
      <c r="A83" s="65"/>
      <c r="B83" s="68"/>
      <c r="C83" s="69"/>
      <c r="D83" s="1" t="s">
        <v>138</v>
      </c>
      <c r="E83" s="44">
        <v>43357.85</v>
      </c>
    </row>
    <row r="84" spans="1:5" ht="30" customHeight="1" x14ac:dyDescent="0.15">
      <c r="A84" s="65"/>
      <c r="B84" s="68"/>
      <c r="C84" s="69"/>
      <c r="D84" s="1" t="s">
        <v>93</v>
      </c>
      <c r="E84" s="44">
        <v>1600</v>
      </c>
    </row>
    <row r="85" spans="1:5" ht="30" customHeight="1" x14ac:dyDescent="0.15">
      <c r="A85" s="65"/>
      <c r="B85" s="68"/>
      <c r="C85" s="69"/>
      <c r="D85" s="1" t="s">
        <v>94</v>
      </c>
      <c r="E85" s="44">
        <v>35969.050000000003</v>
      </c>
    </row>
    <row r="86" spans="1:5" ht="30" customHeight="1" x14ac:dyDescent="0.15">
      <c r="A86" s="65"/>
      <c r="B86" s="68"/>
      <c r="C86" s="69"/>
      <c r="D86" s="43" t="s">
        <v>95</v>
      </c>
      <c r="E86" s="44">
        <v>30000</v>
      </c>
    </row>
    <row r="87" spans="1:5" ht="30" customHeight="1" x14ac:dyDescent="0.15">
      <c r="A87" s="65"/>
      <c r="B87" s="70"/>
      <c r="C87" s="71"/>
      <c r="D87" s="6" t="s">
        <v>7</v>
      </c>
      <c r="E87" s="18">
        <f>SUM(E72:E86)</f>
        <v>907535.34000000008</v>
      </c>
    </row>
    <row r="88" spans="1:5" ht="30" customHeight="1" x14ac:dyDescent="0.15">
      <c r="A88" s="63" t="s">
        <v>17</v>
      </c>
      <c r="B88" s="64"/>
      <c r="C88" s="17">
        <f>675817+52700</f>
        <v>728517</v>
      </c>
      <c r="D88" s="11"/>
      <c r="E88" s="13"/>
    </row>
    <row r="89" spans="1:5" ht="30" customHeight="1" x14ac:dyDescent="0.15">
      <c r="A89" s="63" t="s">
        <v>75</v>
      </c>
      <c r="B89" s="64"/>
      <c r="C89" s="17">
        <v>1980.2</v>
      </c>
      <c r="D89" s="11"/>
      <c r="E89" s="13"/>
    </row>
    <row r="90" spans="1:5" ht="30" customHeight="1" x14ac:dyDescent="0.15">
      <c r="A90" s="63" t="s">
        <v>169</v>
      </c>
      <c r="B90" s="64"/>
      <c r="C90" s="17">
        <f>SUM(C88:C89)</f>
        <v>730497.2</v>
      </c>
      <c r="D90" s="11"/>
      <c r="E90" s="13"/>
    </row>
    <row r="91" spans="1:5" ht="30" customHeight="1" x14ac:dyDescent="0.15">
      <c r="A91" s="63" t="s">
        <v>18</v>
      </c>
      <c r="B91" s="64"/>
      <c r="C91" s="16">
        <f>C7+C10+C17+C40+C71+C42+C90</f>
        <v>12928427.039999999</v>
      </c>
      <c r="D91" s="10"/>
      <c r="E91" s="16">
        <f>E7+E10+E17+E40+E87+E42+E71</f>
        <v>12289327.889999999</v>
      </c>
    </row>
  </sheetData>
  <mergeCells count="13">
    <mergeCell ref="A88:B88"/>
    <mergeCell ref="A89:B89"/>
    <mergeCell ref="A90:B90"/>
    <mergeCell ref="A91:B91"/>
    <mergeCell ref="A1:E1"/>
    <mergeCell ref="A43:A71"/>
    <mergeCell ref="A72:A87"/>
    <mergeCell ref="A4:A7"/>
    <mergeCell ref="A8:A10"/>
    <mergeCell ref="A11:A17"/>
    <mergeCell ref="A18:A40"/>
    <mergeCell ref="A41:A42"/>
    <mergeCell ref="B72:C87"/>
  </mergeCells>
  <phoneticPr fontId="12" type="noConversion"/>
  <printOptions horizontalCentered="1"/>
  <pageMargins left="0.23622047244094491" right="0.23622047244094491" top="0.23622047244094491" bottom="0.47244094488188981" header="0.31496062992125984" footer="0.31496062992125984"/>
  <pageSetup paperSize="9" fitToHeight="0" orientation="landscape" r:id="rId1"/>
  <headerFooter>
    <oddFooter>第 &amp;P 页，共 &amp;N 页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备份</vt:lpstr>
      <vt:lpstr>收支表</vt:lpstr>
      <vt:lpstr>备份!Print_Titles</vt:lpstr>
      <vt:lpstr>收支表!Print_Titles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cp:lastPrinted>2022-01-06T09:43:18Z</cp:lastPrinted>
  <dcterms:created xsi:type="dcterms:W3CDTF">2016-03-01T01:36:00Z</dcterms:created>
  <dcterms:modified xsi:type="dcterms:W3CDTF">2022-04-01T01:45:53Z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2052-10.1.0.6206</vt:lpwstr>
  </property>
</Properties>
</file>